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8580" activeTab="1"/>
  </bookViews>
  <sheets>
    <sheet name="Directions" sheetId="1" r:id="rId1"/>
    <sheet name="Imputed Life for ORP Retirees" sheetId="2" r:id="rId2"/>
  </sheets>
  <definedNames>
    <definedName name="coverage">'Imputed Life for ORP Retirees'!$U$41:$W$99</definedName>
    <definedName name="_xlnm.Print_Area" localSheetId="1">'Imputed Life for ORP Retirees'!$A$1:$K$39</definedName>
    <definedName name="Z_252DB083_95AB_4582_8BC4_81FA9B7C456B_.wvu.PrintArea" localSheetId="1" hidden="1">'Imputed Life for ORP Retirees'!$A$1:$K$39</definedName>
    <definedName name="Z_7D9D28F3_8114_45B5_AFC0_2B2A9170F2E9_.wvu.PrintArea" localSheetId="1" hidden="1">'Imputed Life for ORP Retirees'!$A$1:$K$39</definedName>
    <definedName name="Z_86351972_45A2_473A_9847_1C002D938950_.wvu.PrintArea" localSheetId="1" hidden="1">'Imputed Life for ORP Retirees'!$A$1:$K$39</definedName>
  </definedNames>
  <calcPr fullCalcOnLoad="1"/>
</workbook>
</file>

<file path=xl/sharedStrings.xml><?xml version="1.0" encoding="utf-8"?>
<sst xmlns="http://schemas.openxmlformats.org/spreadsheetml/2006/main" count="77" uniqueCount="76">
  <si>
    <t>Current Life Amount</t>
  </si>
  <si>
    <t>Fully Reduced Amount</t>
  </si>
  <si>
    <t xml:space="preserve">Post Retirement Life Insurance Calculation </t>
  </si>
  <si>
    <t>Current Amount</t>
  </si>
  <si>
    <t xml:space="preserve">25% reduction on January 1st after 12 months from separating service </t>
  </si>
  <si>
    <t>25% reduction every January 1st thereafter</t>
  </si>
  <si>
    <t>Final 25% reduction January 1st to fully reduced amount</t>
  </si>
  <si>
    <t>Name</t>
  </si>
  <si>
    <t>Coverage</t>
  </si>
  <si>
    <t>Age</t>
  </si>
  <si>
    <t>Cost</t>
  </si>
  <si>
    <t xml:space="preserve">Under 25 </t>
  </si>
  <si>
    <t xml:space="preserve">25 through 29 </t>
  </si>
  <si>
    <t xml:space="preserve">30 through 34 </t>
  </si>
  <si>
    <t xml:space="preserve">35 through 39 </t>
  </si>
  <si>
    <t xml:space="preserve">40 through 44 </t>
  </si>
  <si>
    <t xml:space="preserve">45 through 49 </t>
  </si>
  <si>
    <t xml:space="preserve">50 through 54 </t>
  </si>
  <si>
    <t xml:space="preserve">55 through 59 </t>
  </si>
  <si>
    <t xml:space="preserve">60 through 64 </t>
  </si>
  <si>
    <t xml:space="preserve">65 through 69 </t>
  </si>
  <si>
    <t xml:space="preserve">70 and older </t>
  </si>
  <si>
    <t>Salary at Retirement</t>
  </si>
  <si>
    <t>Birthdate</t>
  </si>
  <si>
    <t>Date of Retirement</t>
  </si>
  <si>
    <t>Non-taxable amt</t>
  </si>
  <si>
    <t>Value</t>
  </si>
  <si>
    <t>per 1000</t>
  </si>
  <si>
    <t>rate based on age</t>
  </si>
  <si>
    <t>Cost per 1000 for one month</t>
  </si>
  <si>
    <t>Imputed income/month</t>
  </si>
  <si>
    <t>Number of months</t>
  </si>
  <si>
    <t>Amt reported on W-2</t>
  </si>
  <si>
    <t>Annual salary at date of retirement</t>
  </si>
  <si>
    <t>Reported on W2 for:</t>
  </si>
  <si>
    <t>First Reduction</t>
  </si>
  <si>
    <t>Second Reduction</t>
  </si>
  <si>
    <t>Calendar Year</t>
  </si>
  <si>
    <t>Rate:</t>
  </si>
  <si>
    <t>Enter begin date for the period of time you need to calculate imputed income.</t>
  </si>
  <si>
    <t>Enter end date for the period of time you need to calculate imputed income.</t>
  </si>
  <si>
    <t>This will always be 12/31 of the tax year you are working with.</t>
  </si>
  <si>
    <t>Retiree's name</t>
  </si>
  <si>
    <t>Year Retirement effective</t>
  </si>
  <si>
    <t>Retiree's birthdate</t>
  </si>
  <si>
    <t>Rate &lt; 55</t>
  </si>
  <si>
    <t>Rate =&gt;55</t>
  </si>
  <si>
    <t>Amount Reported in Box M of W2:</t>
  </si>
  <si>
    <t>Amount Reported in Box N of W2:</t>
  </si>
  <si>
    <t>Amount Reported in Box 1, 3, 5</t>
  </si>
  <si>
    <t>&amp; 12 (Code C) of W2:</t>
  </si>
  <si>
    <t>Length of Service (years)</t>
  </si>
  <si>
    <t>Age at Retirement</t>
  </si>
  <si>
    <t>Month</t>
  </si>
  <si>
    <t>Year</t>
  </si>
  <si>
    <t>MM/DD/YYYY</t>
  </si>
  <si>
    <t>retiree must be 50 with 10 yrs service or 55 with 5 years service</t>
  </si>
  <si>
    <t>Length of service - to be eligible for continued coverage under state's GTL policy,</t>
  </si>
  <si>
    <t>MM/DD/YYYY format of effective retirement date - used to determine eligibility for continued coverage</t>
  </si>
  <si>
    <t>for Calendar Year</t>
  </si>
  <si>
    <t>Age as of December 31 of tax year</t>
  </si>
  <si>
    <t>Taxable value</t>
  </si>
  <si>
    <t>Employee ID Number</t>
  </si>
  <si>
    <t>00123456700</t>
  </si>
  <si>
    <t>Agency #</t>
  </si>
  <si>
    <t>Prepared By:</t>
  </si>
  <si>
    <t>Date:</t>
  </si>
  <si>
    <t>If the employee retired in the current year, this date should be the same as # 5 below</t>
  </si>
  <si>
    <t xml:space="preserve">Month Retirement effective </t>
  </si>
  <si>
    <r>
      <t xml:space="preserve">This should be January 1 of the current year if the employee retired in a </t>
    </r>
    <r>
      <rPr>
        <b/>
        <sz val="10"/>
        <rFont val="Arial"/>
        <family val="2"/>
      </rPr>
      <t>prior</t>
    </r>
    <r>
      <rPr>
        <sz val="10"/>
        <rFont val="Arial"/>
        <family val="0"/>
      </rPr>
      <t xml:space="preserve"> calendar year.</t>
    </r>
  </si>
  <si>
    <t># of months of imputed income</t>
  </si>
  <si>
    <t>Number of months imputed income</t>
  </si>
  <si>
    <t>last updated 12/10/2010</t>
  </si>
  <si>
    <t>july</t>
  </si>
  <si>
    <t>Agency Name</t>
  </si>
  <si>
    <t>DOA Use only: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</si>
</sst>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"/>
    <numFmt numFmtId="166" formatCode="&quot;$&quot;#,##0.00"/>
    <numFmt numFmtId="167" formatCode="&quot;$&quot;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/d;@"/>
    <numFmt numFmtId="173" formatCode="&quot;$&quot;#,##0.000"/>
    <numFmt numFmtId="174" formatCode="&quot;$&quot;#,##0.0000"/>
    <numFmt numFmtId="175" formatCode="[$-409]mmmmm\-yy;@"/>
    <numFmt numFmtId="176" formatCode="[$-409]mmmm\ d\,\ yyyy;@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b/>
      <u val="single"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18"/>
      <name val="Arial"/>
      <family val="0"/>
    </font>
    <font>
      <b/>
      <sz val="10"/>
      <color indexed="18"/>
      <name val="Arial"/>
      <family val="0"/>
    </font>
    <font>
      <sz val="12"/>
      <name val="Arial"/>
      <family val="0"/>
    </font>
    <font>
      <sz val="12"/>
      <name val="Bookshelf Symbol 1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name val="Bookshelf Symbol 1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2"/>
      <name val="Bookshelf Symbol 1"/>
      <family val="0"/>
    </font>
    <font>
      <u val="doubleAccounting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5" fillId="0" borderId="0" xfId="0" applyFont="1" applyFill="1" applyBorder="1" applyAlignment="1">
      <alignment wrapText="1"/>
    </xf>
    <xf numFmtId="2" fontId="5" fillId="0" borderId="11" xfId="0" applyNumberFormat="1" applyFont="1" applyBorder="1" applyAlignment="1">
      <alignment horizontal="right" wrapText="1"/>
    </xf>
    <xf numFmtId="2" fontId="5" fillId="0" borderId="0" xfId="0" applyNumberFormat="1" applyFont="1" applyAlignment="1">
      <alignment horizontal="right" wrapText="1"/>
    </xf>
    <xf numFmtId="0" fontId="0" fillId="0" borderId="0" xfId="0" applyFont="1" applyAlignment="1">
      <alignment/>
    </xf>
    <xf numFmtId="165" fontId="0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0" fillId="0" borderId="0" xfId="0" applyBorder="1" applyAlignment="1">
      <alignment/>
    </xf>
    <xf numFmtId="0" fontId="0" fillId="33" borderId="13" xfId="0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6" fillId="33" borderId="15" xfId="0" applyFont="1" applyFill="1" applyBorder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 horizontal="right"/>
    </xf>
    <xf numFmtId="1" fontId="7" fillId="33" borderId="0" xfId="0" applyNumberFormat="1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166" fontId="7" fillId="33" borderId="0" xfId="0" applyNumberFormat="1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14" fontId="0" fillId="33" borderId="18" xfId="0" applyNumberFormat="1" applyFill="1" applyBorder="1" applyAlignment="1">
      <alignment/>
    </xf>
    <xf numFmtId="0" fontId="0" fillId="33" borderId="19" xfId="0" applyFill="1" applyBorder="1" applyAlignment="1">
      <alignment/>
    </xf>
    <xf numFmtId="0" fontId="3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0" fillId="0" borderId="15" xfId="0" applyFill="1" applyBorder="1" applyAlignment="1">
      <alignment/>
    </xf>
    <xf numFmtId="14" fontId="8" fillId="34" borderId="20" xfId="0" applyNumberFormat="1" applyFont="1" applyFill="1" applyBorder="1" applyAlignment="1" applyProtection="1">
      <alignment horizontal="center"/>
      <protection locked="0"/>
    </xf>
    <xf numFmtId="0" fontId="8" fillId="34" borderId="20" xfId="0" applyFont="1" applyFill="1" applyBorder="1" applyAlignment="1" applyProtection="1">
      <alignment horizontal="center"/>
      <protection locked="0"/>
    </xf>
    <xf numFmtId="165" fontId="8" fillId="34" borderId="20" xfId="0" applyNumberFormat="1" applyFont="1" applyFill="1" applyBorder="1" applyAlignment="1" applyProtection="1">
      <alignment horizontal="center"/>
      <protection locked="0"/>
    </xf>
    <xf numFmtId="0" fontId="10" fillId="33" borderId="21" xfId="0" applyFont="1" applyFill="1" applyBorder="1" applyAlignment="1">
      <alignment/>
    </xf>
    <xf numFmtId="176" fontId="0" fillId="0" borderId="0" xfId="0" applyNumberFormat="1" applyAlignment="1">
      <alignment/>
    </xf>
    <xf numFmtId="176" fontId="1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49" fontId="8" fillId="34" borderId="20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34" borderId="22" xfId="0" applyFont="1" applyFill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30"/>
  <sheetViews>
    <sheetView zoomScalePageLayoutView="0" workbookViewId="0" topLeftCell="A1">
      <selection activeCell="E26" sqref="E26"/>
    </sheetView>
  </sheetViews>
  <sheetFormatPr defaultColWidth="9.140625" defaultRowHeight="12.75"/>
  <sheetData>
    <row r="5" spans="1:2" ht="12.75">
      <c r="A5">
        <v>1</v>
      </c>
      <c r="B5" t="s">
        <v>39</v>
      </c>
    </row>
    <row r="6" ht="12.75">
      <c r="B6" t="s">
        <v>69</v>
      </c>
    </row>
    <row r="7" ht="12.75">
      <c r="B7" t="s">
        <v>67</v>
      </c>
    </row>
    <row r="9" spans="1:2" ht="12.75">
      <c r="A9">
        <v>2</v>
      </c>
      <c r="B9" t="s">
        <v>40</v>
      </c>
    </row>
    <row r="10" ht="12.75">
      <c r="B10" t="s">
        <v>41</v>
      </c>
    </row>
    <row r="12" spans="1:2" ht="12.75">
      <c r="A12">
        <v>3</v>
      </c>
      <c r="B12" t="s">
        <v>42</v>
      </c>
    </row>
    <row r="14" spans="1:2" ht="12.75">
      <c r="A14">
        <v>4</v>
      </c>
      <c r="B14" t="s">
        <v>44</v>
      </c>
    </row>
    <row r="16" spans="1:2" ht="12.75">
      <c r="A16">
        <v>5</v>
      </c>
      <c r="B16" t="s">
        <v>68</v>
      </c>
    </row>
    <row r="18" spans="1:2" ht="12.75">
      <c r="A18">
        <v>6</v>
      </c>
      <c r="B18" t="s">
        <v>43</v>
      </c>
    </row>
    <row r="20" spans="1:2" ht="12.75">
      <c r="A20">
        <v>7</v>
      </c>
      <c r="B20" t="s">
        <v>58</v>
      </c>
    </row>
    <row r="22" spans="1:2" ht="12.75">
      <c r="A22">
        <v>8</v>
      </c>
      <c r="B22" t="s">
        <v>57</v>
      </c>
    </row>
    <row r="23" ht="12.75">
      <c r="B23" t="s">
        <v>56</v>
      </c>
    </row>
    <row r="25" spans="1:2" ht="12.75">
      <c r="A25">
        <v>9</v>
      </c>
      <c r="B25" t="s">
        <v>33</v>
      </c>
    </row>
    <row r="30" ht="12.75">
      <c r="A30" s="3" t="s">
        <v>72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134"/>
  <sheetViews>
    <sheetView tabSelected="1" zoomScalePageLayoutView="0" workbookViewId="0" topLeftCell="A18">
      <selection activeCell="I36" sqref="I36"/>
    </sheetView>
  </sheetViews>
  <sheetFormatPr defaultColWidth="9.140625" defaultRowHeight="12.75"/>
  <cols>
    <col min="1" max="1" width="12.7109375" style="0" customWidth="1"/>
    <col min="2" max="2" width="2.7109375" style="0" customWidth="1"/>
    <col min="3" max="3" width="12.7109375" style="0" customWidth="1"/>
    <col min="4" max="4" width="2.28125" style="0" customWidth="1"/>
    <col min="5" max="5" width="14.421875" style="0" bestFit="1" customWidth="1"/>
    <col min="6" max="6" width="2.57421875" style="0" bestFit="1" customWidth="1"/>
    <col min="7" max="7" width="2.8515625" style="0" customWidth="1"/>
    <col min="8" max="8" width="12.7109375" style="0" customWidth="1"/>
    <col min="9" max="9" width="14.421875" style="0" customWidth="1"/>
    <col min="10" max="10" width="2.421875" style="0" customWidth="1"/>
    <col min="11" max="11" width="12.7109375" style="0" customWidth="1"/>
    <col min="12" max="14" width="10.140625" style="0" customWidth="1"/>
    <col min="20" max="20" width="30.421875" style="0" bestFit="1" customWidth="1"/>
    <col min="21" max="21" width="12.7109375" style="0" bestFit="1" customWidth="1"/>
    <col min="22" max="22" width="11.421875" style="0" bestFit="1" customWidth="1"/>
    <col min="26" max="26" width="10.140625" style="0" bestFit="1" customWidth="1"/>
    <col min="36" max="36" width="10.140625" style="0" bestFit="1" customWidth="1"/>
  </cols>
  <sheetData>
    <row r="2" spans="1:11" ht="15">
      <c r="A2" s="65" t="s">
        <v>2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4" spans="3:17" ht="19.5" customHeight="1">
      <c r="C4" s="7" t="s">
        <v>74</v>
      </c>
      <c r="D4" s="7"/>
      <c r="E4" s="67"/>
      <c r="F4" s="68"/>
      <c r="G4" s="68"/>
      <c r="H4" s="68"/>
      <c r="I4" s="69"/>
      <c r="J4" s="63"/>
      <c r="L4" s="2"/>
      <c r="M4" s="2"/>
      <c r="N4" s="2"/>
      <c r="O4" s="1"/>
      <c r="P4" s="1"/>
      <c r="Q4" s="1"/>
    </row>
    <row r="5" ht="12.75">
      <c r="C5" s="7"/>
    </row>
    <row r="6" spans="3:17" ht="19.5" customHeight="1">
      <c r="C6" s="7" t="s">
        <v>64</v>
      </c>
      <c r="D6" s="2"/>
      <c r="E6" s="60"/>
      <c r="H6" s="2"/>
      <c r="K6" s="2"/>
      <c r="L6" s="2"/>
      <c r="M6" s="2"/>
      <c r="N6" s="2"/>
      <c r="O6" s="1"/>
      <c r="P6" s="1"/>
      <c r="Q6" s="1"/>
    </row>
    <row r="8" spans="3:12" ht="17.25">
      <c r="C8" s="7" t="s">
        <v>59</v>
      </c>
      <c r="E8" s="45">
        <v>41640</v>
      </c>
      <c r="F8" s="63">
        <v>1</v>
      </c>
      <c r="H8" s="45">
        <v>42004</v>
      </c>
      <c r="I8" s="63">
        <v>2</v>
      </c>
      <c r="L8" t="s">
        <v>70</v>
      </c>
    </row>
    <row r="9" ht="12.75">
      <c r="L9" s="16">
        <f>ROUND(U105,0)</f>
        <v>12</v>
      </c>
    </row>
    <row r="10" spans="23:24" ht="12.75">
      <c r="W10" s="1"/>
      <c r="X10" s="1"/>
    </row>
    <row r="11" spans="3:17" ht="19.5" customHeight="1">
      <c r="C11" s="7" t="s">
        <v>7</v>
      </c>
      <c r="D11" s="7"/>
      <c r="E11" s="67"/>
      <c r="F11" s="68"/>
      <c r="G11" s="68"/>
      <c r="H11" s="68"/>
      <c r="I11" s="69"/>
      <c r="J11" s="63">
        <v>3</v>
      </c>
      <c r="L11" s="2"/>
      <c r="M11" s="2"/>
      <c r="N11" s="2"/>
      <c r="O11" s="1"/>
      <c r="P11" s="1"/>
      <c r="Q11" s="1"/>
    </row>
    <row r="12" spans="3:17" ht="12.75">
      <c r="C12" s="2"/>
      <c r="D12" s="2"/>
      <c r="H12" s="2"/>
      <c r="K12" s="2"/>
      <c r="L12" s="2"/>
      <c r="M12" s="2"/>
      <c r="N12" s="2"/>
      <c r="O12" s="1"/>
      <c r="P12" s="1"/>
      <c r="Q12" s="1"/>
    </row>
    <row r="13" spans="3:17" ht="19.5" customHeight="1">
      <c r="C13" s="7" t="s">
        <v>62</v>
      </c>
      <c r="D13" s="2"/>
      <c r="E13" s="60" t="s">
        <v>63</v>
      </c>
      <c r="H13" s="2"/>
      <c r="K13" s="2"/>
      <c r="L13" s="2"/>
      <c r="M13" s="2"/>
      <c r="N13" s="2"/>
      <c r="O13" s="1"/>
      <c r="P13" s="1"/>
      <c r="Q13" s="1"/>
    </row>
    <row r="14" spans="3:17" ht="12.75">
      <c r="C14" s="2"/>
      <c r="D14" s="2"/>
      <c r="H14" s="2"/>
      <c r="K14" s="2"/>
      <c r="L14" s="2"/>
      <c r="M14" s="2"/>
      <c r="N14" s="2"/>
      <c r="O14" s="1"/>
      <c r="P14" s="1"/>
      <c r="Q14" s="1"/>
    </row>
    <row r="15" spans="3:6" ht="19.5" customHeight="1">
      <c r="C15" s="7" t="s">
        <v>23</v>
      </c>
      <c r="D15" s="7"/>
      <c r="E15" s="45">
        <v>16068</v>
      </c>
      <c r="F15" s="63">
        <v>4</v>
      </c>
    </row>
    <row r="16" spans="3:4" ht="12.75">
      <c r="C16" s="2"/>
      <c r="D16" s="2"/>
    </row>
    <row r="17" spans="3:18" ht="19.5" customHeight="1">
      <c r="C17" s="7" t="s">
        <v>24</v>
      </c>
      <c r="D17" s="7"/>
      <c r="E17" s="46" t="s">
        <v>73</v>
      </c>
      <c r="F17" s="63">
        <v>5</v>
      </c>
      <c r="H17" s="46">
        <v>2010</v>
      </c>
      <c r="I17" s="63">
        <v>6</v>
      </c>
      <c r="K17" s="49"/>
      <c r="O17" s="15"/>
      <c r="P17" s="15"/>
      <c r="Q17" s="15"/>
      <c r="R17" s="2"/>
    </row>
    <row r="18" spans="3:18" ht="12.75">
      <c r="C18" s="7"/>
      <c r="D18" s="7"/>
      <c r="E18" s="50" t="s">
        <v>53</v>
      </c>
      <c r="H18" s="50" t="s">
        <v>54</v>
      </c>
      <c r="K18" s="49"/>
      <c r="O18" s="15"/>
      <c r="P18" s="15"/>
      <c r="Q18" s="15"/>
      <c r="R18" s="2"/>
    </row>
    <row r="19" spans="3:18" ht="6" customHeight="1">
      <c r="C19" s="7"/>
      <c r="D19" s="7"/>
      <c r="E19" s="50"/>
      <c r="H19" s="50"/>
      <c r="K19" s="49"/>
      <c r="O19" s="15"/>
      <c r="P19" s="15"/>
      <c r="Q19" s="15"/>
      <c r="R19" s="2"/>
    </row>
    <row r="20" spans="3:18" ht="19.5" customHeight="1">
      <c r="C20" s="7"/>
      <c r="D20" s="7"/>
      <c r="E20" s="45">
        <v>40360</v>
      </c>
      <c r="F20" s="63">
        <v>7</v>
      </c>
      <c r="H20" s="50"/>
      <c r="K20" s="49"/>
      <c r="O20" s="15"/>
      <c r="P20" s="15"/>
      <c r="Q20" s="15"/>
      <c r="R20" s="2"/>
    </row>
    <row r="21" spans="3:18" ht="12.75">
      <c r="C21" s="7"/>
      <c r="D21" s="7"/>
      <c r="E21" s="50" t="s">
        <v>55</v>
      </c>
      <c r="H21" s="50"/>
      <c r="K21" s="49"/>
      <c r="O21" s="15"/>
      <c r="P21" s="15"/>
      <c r="Q21" s="15"/>
      <c r="R21" s="2"/>
    </row>
    <row r="22" spans="3:18" ht="15">
      <c r="C22" s="7"/>
      <c r="D22" s="7"/>
      <c r="I22" s="25"/>
      <c r="O22" s="15"/>
      <c r="P22" s="15"/>
      <c r="Q22" s="15"/>
      <c r="R22" s="2"/>
    </row>
    <row r="23" spans="3:18" ht="19.5" customHeight="1">
      <c r="C23" s="7" t="s">
        <v>51</v>
      </c>
      <c r="D23" s="7"/>
      <c r="E23" s="46">
        <v>15</v>
      </c>
      <c r="F23" s="63">
        <v>8</v>
      </c>
      <c r="I23" s="25"/>
      <c r="O23" s="15"/>
      <c r="P23" s="15"/>
      <c r="Q23" s="15"/>
      <c r="R23" s="2"/>
    </row>
    <row r="24" spans="3:18" ht="15">
      <c r="C24" s="7"/>
      <c r="D24" s="7"/>
      <c r="I24" s="25"/>
      <c r="O24" s="15"/>
      <c r="P24" s="15"/>
      <c r="Q24" s="15"/>
      <c r="R24" s="2"/>
    </row>
    <row r="25" spans="3:7" ht="19.5" customHeight="1">
      <c r="C25" s="7" t="s">
        <v>22</v>
      </c>
      <c r="D25" s="7"/>
      <c r="E25" s="47">
        <v>129364</v>
      </c>
      <c r="F25" s="63">
        <v>9</v>
      </c>
      <c r="G25" s="3"/>
    </row>
    <row r="26" spans="5:9" ht="12.75">
      <c r="E26" s="7"/>
      <c r="G26" s="22"/>
      <c r="H26" s="5"/>
      <c r="I26" s="3"/>
    </row>
    <row r="27" ht="12.75">
      <c r="E27" s="2"/>
    </row>
    <row r="28" spans="2:12" ht="15">
      <c r="B28" s="48" t="str">
        <f>IF(OR(AND($U$101&gt;49,$U$101&lt;55,$E$23&gt;9),AND($U$101&gt;54,$E$23&gt;4))," ","EMPLOYEE INELIGIBLE FOR CONTINUED GTL COVERAGE")</f>
        <v> </v>
      </c>
      <c r="C28" s="28"/>
      <c r="D28" s="28"/>
      <c r="E28" s="27"/>
      <c r="F28" s="28"/>
      <c r="G28" s="28"/>
      <c r="H28" s="28"/>
      <c r="I28" s="28"/>
      <c r="J28" s="29"/>
      <c r="K28" s="44"/>
      <c r="L28" s="16"/>
    </row>
    <row r="29" spans="2:11" ht="12.75">
      <c r="B29" s="30"/>
      <c r="C29" s="43"/>
      <c r="D29" s="43"/>
      <c r="E29" s="31"/>
      <c r="F29" s="31"/>
      <c r="G29" s="32" t="s">
        <v>34</v>
      </c>
      <c r="H29" s="31"/>
      <c r="I29" s="33">
        <f>IF(B28=" ",S125,"N/A")</f>
        <v>2014</v>
      </c>
      <c r="J29" s="34"/>
      <c r="K29" s="44"/>
    </row>
    <row r="30" spans="2:12" ht="12.75">
      <c r="B30" s="30"/>
      <c r="C30" s="43"/>
      <c r="D30" s="43"/>
      <c r="E30" s="31"/>
      <c r="F30" s="31"/>
      <c r="G30" s="35"/>
      <c r="H30" s="31"/>
      <c r="I30" s="36"/>
      <c r="J30" s="34"/>
      <c r="K30" s="44"/>
      <c r="L30" s="62"/>
    </row>
    <row r="31" spans="2:12" ht="12.75">
      <c r="B31" s="30"/>
      <c r="C31" s="43"/>
      <c r="D31" s="43"/>
      <c r="E31" s="31"/>
      <c r="F31" s="31"/>
      <c r="G31" s="32" t="s">
        <v>49</v>
      </c>
      <c r="H31" s="31"/>
      <c r="I31" s="36"/>
      <c r="J31" s="34"/>
      <c r="K31" s="44"/>
      <c r="L31" s="26"/>
    </row>
    <row r="32" spans="2:25" ht="12.75">
      <c r="B32" s="30"/>
      <c r="C32" s="43"/>
      <c r="D32" s="43"/>
      <c r="E32" s="31"/>
      <c r="F32" s="31"/>
      <c r="G32" s="32" t="s">
        <v>50</v>
      </c>
      <c r="H32" s="31"/>
      <c r="I32" s="37">
        <f>U132</f>
        <v>370.8</v>
      </c>
      <c r="J32" s="34"/>
      <c r="K32" s="44"/>
      <c r="W32" s="17"/>
      <c r="X32" s="17"/>
      <c r="Y32" s="17"/>
    </row>
    <row r="33" spans="2:25" ht="12.75">
      <c r="B33" s="30"/>
      <c r="C33" s="43"/>
      <c r="D33" s="43"/>
      <c r="E33" s="31"/>
      <c r="F33" s="31"/>
      <c r="G33" s="32"/>
      <c r="H33" s="31"/>
      <c r="I33" s="37"/>
      <c r="J33" s="34"/>
      <c r="K33" s="44"/>
      <c r="W33" s="17"/>
      <c r="X33" s="17"/>
      <c r="Y33" s="17"/>
    </row>
    <row r="34" spans="2:25" ht="12.75">
      <c r="B34" s="30"/>
      <c r="C34" s="43"/>
      <c r="D34" s="43"/>
      <c r="E34" s="31"/>
      <c r="F34" s="31"/>
      <c r="G34" s="32" t="s">
        <v>47</v>
      </c>
      <c r="H34" s="31"/>
      <c r="I34" s="37">
        <f>I32*0.062</f>
        <v>22.9896</v>
      </c>
      <c r="J34" s="34"/>
      <c r="K34" s="44"/>
      <c r="W34" s="17"/>
      <c r="X34" s="17"/>
      <c r="Y34" s="17"/>
    </row>
    <row r="35" spans="2:25" ht="12.75">
      <c r="B35" s="30"/>
      <c r="C35" s="43"/>
      <c r="D35" s="43"/>
      <c r="E35" s="31"/>
      <c r="F35" s="31"/>
      <c r="G35" s="32"/>
      <c r="H35" s="31"/>
      <c r="I35" s="37"/>
      <c r="J35" s="34"/>
      <c r="K35" s="44"/>
      <c r="W35" s="17"/>
      <c r="X35" s="17"/>
      <c r="Y35" s="17"/>
    </row>
    <row r="36" spans="2:25" ht="12.75">
      <c r="B36" s="30"/>
      <c r="C36" s="43"/>
      <c r="D36" s="43"/>
      <c r="E36" s="31"/>
      <c r="F36" s="31"/>
      <c r="G36" s="32" t="s">
        <v>48</v>
      </c>
      <c r="H36" s="31"/>
      <c r="I36" s="37">
        <f>I32*0.0145</f>
        <v>5.376600000000001</v>
      </c>
      <c r="J36" s="34"/>
      <c r="K36" s="44"/>
      <c r="W36" s="17"/>
      <c r="X36" s="17"/>
      <c r="Y36" s="17"/>
    </row>
    <row r="37" spans="2:11" ht="12.75">
      <c r="B37" s="38"/>
      <c r="C37" s="39"/>
      <c r="D37" s="39"/>
      <c r="E37" s="39"/>
      <c r="F37" s="39"/>
      <c r="G37" s="40"/>
      <c r="H37" s="39"/>
      <c r="I37" s="39"/>
      <c r="J37" s="41"/>
      <c r="K37" s="44"/>
    </row>
    <row r="38" ht="12.75">
      <c r="J38" s="21"/>
    </row>
    <row r="39" ht="12.75">
      <c r="E39" s="4"/>
    </row>
    <row r="40" spans="2:23" ht="13.5" thickBot="1">
      <c r="B40" t="s">
        <v>65</v>
      </c>
      <c r="D40" s="61"/>
      <c r="E40" s="61"/>
      <c r="F40" s="61"/>
      <c r="H40" s="2" t="s">
        <v>66</v>
      </c>
      <c r="I40" s="61"/>
      <c r="J40" s="61"/>
      <c r="U40" s="42" t="s">
        <v>37</v>
      </c>
      <c r="V40" s="4"/>
      <c r="W40" s="9" t="s">
        <v>8</v>
      </c>
    </row>
    <row r="41" spans="20:25" ht="12.75">
      <c r="T41" s="2" t="s">
        <v>0</v>
      </c>
      <c r="U41" s="6">
        <f>H17</f>
        <v>2010</v>
      </c>
      <c r="V41" s="51">
        <v>1</v>
      </c>
      <c r="W41" s="8">
        <f>(ROUNDUP($E$25,-3)*2)</f>
        <v>260000</v>
      </c>
      <c r="Y41" s="3" t="s">
        <v>3</v>
      </c>
    </row>
    <row r="42" spans="2:23" ht="13.5" thickBot="1">
      <c r="B42" s="21" t="s">
        <v>75</v>
      </c>
      <c r="D42" s="61"/>
      <c r="E42" s="61"/>
      <c r="F42" s="61"/>
      <c r="H42" s="2" t="s">
        <v>66</v>
      </c>
      <c r="I42" s="61"/>
      <c r="J42" s="61"/>
      <c r="T42" s="2"/>
      <c r="U42" s="7">
        <f>IF($E$17&lt;&gt;"January",U41+1," ")</f>
        <v>2011</v>
      </c>
      <c r="V42" s="51">
        <f>IF(U42&lt;&gt;" ",V41," ")</f>
        <v>1</v>
      </c>
      <c r="W42" s="8">
        <f>IF(V42&gt;0,$W$41," ")</f>
        <v>260000</v>
      </c>
    </row>
    <row r="43" spans="4:25" ht="12.75">
      <c r="D43" s="21"/>
      <c r="T43" s="2" t="s">
        <v>35</v>
      </c>
      <c r="U43" s="6">
        <f>IF($E$17="January",$H$17+1,$H$17+2)</f>
        <v>2012</v>
      </c>
      <c r="V43" s="51">
        <v>0.75</v>
      </c>
      <c r="W43" s="8">
        <f>$W$41*0.75</f>
        <v>195000</v>
      </c>
      <c r="Y43" s="3" t="s">
        <v>4</v>
      </c>
    </row>
    <row r="44" spans="20:25" ht="12.75">
      <c r="T44" s="2" t="s">
        <v>36</v>
      </c>
      <c r="U44" s="6">
        <f>IF($E$17="January",$H$17+2,$H$17+3)</f>
        <v>2013</v>
      </c>
      <c r="V44" s="51">
        <v>0.5</v>
      </c>
      <c r="W44" s="8">
        <f>$W$41*0.5</f>
        <v>130000</v>
      </c>
      <c r="Y44" s="3" t="s">
        <v>5</v>
      </c>
    </row>
    <row r="45" spans="20:25" ht="12.75">
      <c r="T45" s="2" t="s">
        <v>1</v>
      </c>
      <c r="U45" s="6">
        <f>IF($E$17="January",$H$17+3,$H$17+4)</f>
        <v>2014</v>
      </c>
      <c r="V45" s="51">
        <v>0.25</v>
      </c>
      <c r="W45" s="8">
        <f>$W$41*0.25</f>
        <v>65000</v>
      </c>
      <c r="Y45" s="3" t="s">
        <v>6</v>
      </c>
    </row>
    <row r="46" spans="20:23" ht="12.75">
      <c r="T46" s="2"/>
      <c r="U46" s="6">
        <f aca="true" t="shared" si="0" ref="U46:U95">U45+1</f>
        <v>2015</v>
      </c>
      <c r="V46" s="51">
        <v>0.25</v>
      </c>
      <c r="W46" s="8">
        <f aca="true" t="shared" si="1" ref="W46:W98">$W$41*0.25</f>
        <v>65000</v>
      </c>
    </row>
    <row r="47" spans="20:23" ht="12.75">
      <c r="T47" s="2"/>
      <c r="U47" s="6">
        <f t="shared" si="0"/>
        <v>2016</v>
      </c>
      <c r="V47" s="51">
        <v>0.25</v>
      </c>
      <c r="W47" s="8">
        <f t="shared" si="1"/>
        <v>65000</v>
      </c>
    </row>
    <row r="48" spans="20:23" ht="12.75">
      <c r="T48" s="2"/>
      <c r="U48" s="6">
        <f t="shared" si="0"/>
        <v>2017</v>
      </c>
      <c r="V48" s="51">
        <v>0.25</v>
      </c>
      <c r="W48" s="8">
        <f t="shared" si="1"/>
        <v>65000</v>
      </c>
    </row>
    <row r="49" spans="20:23" ht="12.75">
      <c r="T49" s="2"/>
      <c r="U49" s="6">
        <f t="shared" si="0"/>
        <v>2018</v>
      </c>
      <c r="V49" s="51">
        <v>0.25</v>
      </c>
      <c r="W49" s="8">
        <f t="shared" si="1"/>
        <v>65000</v>
      </c>
    </row>
    <row r="50" spans="20:23" ht="12.75">
      <c r="T50" s="2"/>
      <c r="U50" s="6">
        <f t="shared" si="0"/>
        <v>2019</v>
      </c>
      <c r="V50" s="51">
        <v>0.25</v>
      </c>
      <c r="W50" s="8">
        <f t="shared" si="1"/>
        <v>65000</v>
      </c>
    </row>
    <row r="51" spans="20:23" ht="12.75">
      <c r="T51" s="2"/>
      <c r="U51" s="6">
        <f t="shared" si="0"/>
        <v>2020</v>
      </c>
      <c r="V51" s="51">
        <v>0.25</v>
      </c>
      <c r="W51" s="8">
        <f t="shared" si="1"/>
        <v>65000</v>
      </c>
    </row>
    <row r="52" spans="20:23" ht="12.75">
      <c r="T52" s="2"/>
      <c r="U52" s="6">
        <f t="shared" si="0"/>
        <v>2021</v>
      </c>
      <c r="V52" s="51">
        <v>0.25</v>
      </c>
      <c r="W52" s="8">
        <f t="shared" si="1"/>
        <v>65000</v>
      </c>
    </row>
    <row r="53" spans="20:23" ht="12.75">
      <c r="T53" s="2"/>
      <c r="U53" s="6">
        <f t="shared" si="0"/>
        <v>2022</v>
      </c>
      <c r="V53" s="51">
        <v>0.25</v>
      </c>
      <c r="W53" s="8">
        <f t="shared" si="1"/>
        <v>65000</v>
      </c>
    </row>
    <row r="54" spans="20:23" ht="12.75">
      <c r="T54" s="2"/>
      <c r="U54" s="6">
        <f t="shared" si="0"/>
        <v>2023</v>
      </c>
      <c r="V54" s="51">
        <v>0.25</v>
      </c>
      <c r="W54" s="8">
        <f t="shared" si="1"/>
        <v>65000</v>
      </c>
    </row>
    <row r="55" spans="20:23" ht="12.75">
      <c r="T55" s="2"/>
      <c r="U55" s="6">
        <f t="shared" si="0"/>
        <v>2024</v>
      </c>
      <c r="V55" s="51">
        <v>0.25</v>
      </c>
      <c r="W55" s="8">
        <f t="shared" si="1"/>
        <v>65000</v>
      </c>
    </row>
    <row r="56" spans="20:23" ht="12.75">
      <c r="T56" s="2"/>
      <c r="U56" s="6">
        <f t="shared" si="0"/>
        <v>2025</v>
      </c>
      <c r="V56" s="51">
        <v>0.25</v>
      </c>
      <c r="W56" s="8">
        <f t="shared" si="1"/>
        <v>65000</v>
      </c>
    </row>
    <row r="57" spans="20:23" ht="12.75">
      <c r="T57" s="2"/>
      <c r="U57" s="6">
        <f t="shared" si="0"/>
        <v>2026</v>
      </c>
      <c r="V57" s="51">
        <v>0.25</v>
      </c>
      <c r="W57" s="8">
        <f t="shared" si="1"/>
        <v>65000</v>
      </c>
    </row>
    <row r="58" spans="20:23" ht="12.75">
      <c r="T58" s="2"/>
      <c r="U58" s="6">
        <f t="shared" si="0"/>
        <v>2027</v>
      </c>
      <c r="V58" s="51">
        <v>0.25</v>
      </c>
      <c r="W58" s="8">
        <f t="shared" si="1"/>
        <v>65000</v>
      </c>
    </row>
    <row r="59" spans="20:23" ht="12.75">
      <c r="T59" s="2"/>
      <c r="U59" s="6">
        <f t="shared" si="0"/>
        <v>2028</v>
      </c>
      <c r="V59" s="51">
        <v>0.25</v>
      </c>
      <c r="W59" s="8">
        <f t="shared" si="1"/>
        <v>65000</v>
      </c>
    </row>
    <row r="60" spans="20:23" ht="12.75">
      <c r="T60" s="2"/>
      <c r="U60" s="6">
        <f t="shared" si="0"/>
        <v>2029</v>
      </c>
      <c r="V60" s="51">
        <v>0.25</v>
      </c>
      <c r="W60" s="8">
        <f t="shared" si="1"/>
        <v>65000</v>
      </c>
    </row>
    <row r="61" spans="20:23" ht="12.75">
      <c r="T61" s="2"/>
      <c r="U61" s="6">
        <f t="shared" si="0"/>
        <v>2030</v>
      </c>
      <c r="V61" s="51">
        <v>0.25</v>
      </c>
      <c r="W61" s="8">
        <f t="shared" si="1"/>
        <v>65000</v>
      </c>
    </row>
    <row r="62" spans="20:23" ht="12.75">
      <c r="T62" s="2"/>
      <c r="U62" s="6">
        <f t="shared" si="0"/>
        <v>2031</v>
      </c>
      <c r="V62" s="51">
        <v>0.25</v>
      </c>
      <c r="W62" s="8">
        <f t="shared" si="1"/>
        <v>65000</v>
      </c>
    </row>
    <row r="63" spans="20:23" ht="12.75">
      <c r="T63" s="2"/>
      <c r="U63" s="6">
        <f t="shared" si="0"/>
        <v>2032</v>
      </c>
      <c r="V63" s="51">
        <v>0.25</v>
      </c>
      <c r="W63" s="8">
        <f t="shared" si="1"/>
        <v>65000</v>
      </c>
    </row>
    <row r="64" spans="20:23" ht="12.75">
      <c r="T64" s="2"/>
      <c r="U64" s="6">
        <f t="shared" si="0"/>
        <v>2033</v>
      </c>
      <c r="V64" s="51">
        <v>0.25</v>
      </c>
      <c r="W64" s="8">
        <f t="shared" si="1"/>
        <v>65000</v>
      </c>
    </row>
    <row r="65" spans="20:23" ht="12.75">
      <c r="T65" s="2"/>
      <c r="U65" s="6">
        <f t="shared" si="0"/>
        <v>2034</v>
      </c>
      <c r="V65" s="51">
        <v>0.25</v>
      </c>
      <c r="W65" s="8">
        <f t="shared" si="1"/>
        <v>65000</v>
      </c>
    </row>
    <row r="66" spans="20:23" ht="12.75">
      <c r="T66" s="2"/>
      <c r="U66" s="6">
        <f t="shared" si="0"/>
        <v>2035</v>
      </c>
      <c r="V66" s="51">
        <v>0.25</v>
      </c>
      <c r="W66" s="8">
        <f t="shared" si="1"/>
        <v>65000</v>
      </c>
    </row>
    <row r="67" spans="20:23" ht="12.75">
      <c r="T67" s="2"/>
      <c r="U67" s="6">
        <f t="shared" si="0"/>
        <v>2036</v>
      </c>
      <c r="V67" s="51">
        <v>0.25</v>
      </c>
      <c r="W67" s="8">
        <f t="shared" si="1"/>
        <v>65000</v>
      </c>
    </row>
    <row r="68" spans="20:23" ht="12.75">
      <c r="T68" s="2"/>
      <c r="U68" s="6">
        <f t="shared" si="0"/>
        <v>2037</v>
      </c>
      <c r="V68" s="51">
        <v>0.25</v>
      </c>
      <c r="W68" s="8">
        <f t="shared" si="1"/>
        <v>65000</v>
      </c>
    </row>
    <row r="69" spans="20:23" ht="12.75">
      <c r="T69" s="2"/>
      <c r="U69" s="6">
        <f t="shared" si="0"/>
        <v>2038</v>
      </c>
      <c r="V69" s="51">
        <v>0.25</v>
      </c>
      <c r="W69" s="8">
        <f t="shared" si="1"/>
        <v>65000</v>
      </c>
    </row>
    <row r="70" spans="20:23" ht="12.75">
      <c r="T70" s="2"/>
      <c r="U70" s="6">
        <f t="shared" si="0"/>
        <v>2039</v>
      </c>
      <c r="V70" s="51">
        <v>0.25</v>
      </c>
      <c r="W70" s="8">
        <f t="shared" si="1"/>
        <v>65000</v>
      </c>
    </row>
    <row r="71" spans="20:23" ht="12.75">
      <c r="T71" s="2"/>
      <c r="U71" s="6">
        <f t="shared" si="0"/>
        <v>2040</v>
      </c>
      <c r="V71" s="51">
        <v>0.25</v>
      </c>
      <c r="W71" s="8">
        <f t="shared" si="1"/>
        <v>65000</v>
      </c>
    </row>
    <row r="72" spans="20:23" ht="12.75">
      <c r="T72" s="2"/>
      <c r="U72" s="6">
        <f t="shared" si="0"/>
        <v>2041</v>
      </c>
      <c r="V72" s="51">
        <v>0.25</v>
      </c>
      <c r="W72" s="8">
        <f t="shared" si="1"/>
        <v>65000</v>
      </c>
    </row>
    <row r="73" spans="20:23" ht="12.75">
      <c r="T73" s="2"/>
      <c r="U73" s="6">
        <f t="shared" si="0"/>
        <v>2042</v>
      </c>
      <c r="V73" s="51">
        <v>0.25</v>
      </c>
      <c r="W73" s="8">
        <f t="shared" si="1"/>
        <v>65000</v>
      </c>
    </row>
    <row r="74" spans="20:23" ht="12.75">
      <c r="T74" s="2"/>
      <c r="U74" s="6">
        <f t="shared" si="0"/>
        <v>2043</v>
      </c>
      <c r="V74" s="51">
        <v>0.25</v>
      </c>
      <c r="W74" s="8">
        <f t="shared" si="1"/>
        <v>65000</v>
      </c>
    </row>
    <row r="75" spans="20:23" ht="12.75">
      <c r="T75" s="2"/>
      <c r="U75" s="6">
        <f t="shared" si="0"/>
        <v>2044</v>
      </c>
      <c r="V75" s="51">
        <v>0.25</v>
      </c>
      <c r="W75" s="8">
        <f t="shared" si="1"/>
        <v>65000</v>
      </c>
    </row>
    <row r="76" spans="20:23" ht="12.75">
      <c r="T76" s="2"/>
      <c r="U76" s="6">
        <f t="shared" si="0"/>
        <v>2045</v>
      </c>
      <c r="V76" s="51">
        <v>0.25</v>
      </c>
      <c r="W76" s="8">
        <f t="shared" si="1"/>
        <v>65000</v>
      </c>
    </row>
    <row r="77" spans="20:23" ht="12.75">
      <c r="T77" s="2"/>
      <c r="U77" s="6">
        <f t="shared" si="0"/>
        <v>2046</v>
      </c>
      <c r="V77" s="51">
        <v>0.25</v>
      </c>
      <c r="W77" s="8">
        <f t="shared" si="1"/>
        <v>65000</v>
      </c>
    </row>
    <row r="78" spans="20:23" ht="12.75">
      <c r="T78" s="2"/>
      <c r="U78" s="6">
        <f t="shared" si="0"/>
        <v>2047</v>
      </c>
      <c r="V78" s="51">
        <v>0.25</v>
      </c>
      <c r="W78" s="8">
        <f t="shared" si="1"/>
        <v>65000</v>
      </c>
    </row>
    <row r="79" spans="20:23" ht="12.75">
      <c r="T79" s="2"/>
      <c r="U79" s="6">
        <f t="shared" si="0"/>
        <v>2048</v>
      </c>
      <c r="V79" s="51">
        <v>0.25</v>
      </c>
      <c r="W79" s="8">
        <f t="shared" si="1"/>
        <v>65000</v>
      </c>
    </row>
    <row r="80" spans="20:23" ht="12.75">
      <c r="T80" s="2"/>
      <c r="U80" s="6">
        <f t="shared" si="0"/>
        <v>2049</v>
      </c>
      <c r="V80" s="51">
        <v>0.25</v>
      </c>
      <c r="W80" s="8">
        <f t="shared" si="1"/>
        <v>65000</v>
      </c>
    </row>
    <row r="81" spans="20:23" ht="12.75">
      <c r="T81" s="2"/>
      <c r="U81" s="6">
        <f t="shared" si="0"/>
        <v>2050</v>
      </c>
      <c r="V81" s="51">
        <v>0.25</v>
      </c>
      <c r="W81" s="8">
        <f t="shared" si="1"/>
        <v>65000</v>
      </c>
    </row>
    <row r="82" spans="20:23" ht="12.75">
      <c r="T82" s="2"/>
      <c r="U82" s="6">
        <f t="shared" si="0"/>
        <v>2051</v>
      </c>
      <c r="V82" s="51">
        <v>0.25</v>
      </c>
      <c r="W82" s="8">
        <f t="shared" si="1"/>
        <v>65000</v>
      </c>
    </row>
    <row r="83" spans="20:23" ht="12.75">
      <c r="T83" s="2"/>
      <c r="U83" s="6">
        <f t="shared" si="0"/>
        <v>2052</v>
      </c>
      <c r="V83" s="51">
        <v>0.25</v>
      </c>
      <c r="W83" s="8">
        <f t="shared" si="1"/>
        <v>65000</v>
      </c>
    </row>
    <row r="84" spans="20:23" ht="12.75">
      <c r="T84" s="2"/>
      <c r="U84" s="6">
        <f t="shared" si="0"/>
        <v>2053</v>
      </c>
      <c r="V84" s="51">
        <v>0.25</v>
      </c>
      <c r="W84" s="8">
        <f t="shared" si="1"/>
        <v>65000</v>
      </c>
    </row>
    <row r="85" spans="20:23" ht="12.75">
      <c r="T85" s="2"/>
      <c r="U85" s="6">
        <f t="shared" si="0"/>
        <v>2054</v>
      </c>
      <c r="V85" s="51">
        <v>0.25</v>
      </c>
      <c r="W85" s="8">
        <f t="shared" si="1"/>
        <v>65000</v>
      </c>
    </row>
    <row r="86" spans="20:23" ht="12.75">
      <c r="T86" s="2"/>
      <c r="U86" s="6">
        <f t="shared" si="0"/>
        <v>2055</v>
      </c>
      <c r="V86" s="51">
        <v>0.25</v>
      </c>
      <c r="W86" s="8">
        <f t="shared" si="1"/>
        <v>65000</v>
      </c>
    </row>
    <row r="87" spans="20:23" ht="12.75">
      <c r="T87" s="2"/>
      <c r="U87" s="6">
        <f t="shared" si="0"/>
        <v>2056</v>
      </c>
      <c r="V87" s="51">
        <v>0.25</v>
      </c>
      <c r="W87" s="8">
        <f t="shared" si="1"/>
        <v>65000</v>
      </c>
    </row>
    <row r="88" spans="20:23" ht="12.75">
      <c r="T88" s="2"/>
      <c r="U88" s="6">
        <f t="shared" si="0"/>
        <v>2057</v>
      </c>
      <c r="V88" s="51">
        <v>0.25</v>
      </c>
      <c r="W88" s="8">
        <f t="shared" si="1"/>
        <v>65000</v>
      </c>
    </row>
    <row r="89" spans="20:23" ht="12.75">
      <c r="T89" s="2"/>
      <c r="U89" s="6">
        <f t="shared" si="0"/>
        <v>2058</v>
      </c>
      <c r="V89" s="51">
        <v>0.25</v>
      </c>
      <c r="W89" s="8">
        <f t="shared" si="1"/>
        <v>65000</v>
      </c>
    </row>
    <row r="90" spans="20:23" ht="12.75">
      <c r="T90" s="2"/>
      <c r="U90" s="6">
        <f t="shared" si="0"/>
        <v>2059</v>
      </c>
      <c r="V90" s="51">
        <v>0.25</v>
      </c>
      <c r="W90" s="8">
        <f t="shared" si="1"/>
        <v>65000</v>
      </c>
    </row>
    <row r="91" spans="20:23" ht="12.75">
      <c r="T91" s="2"/>
      <c r="U91" s="6">
        <f t="shared" si="0"/>
        <v>2060</v>
      </c>
      <c r="V91" s="51">
        <v>0.25</v>
      </c>
      <c r="W91" s="8">
        <f t="shared" si="1"/>
        <v>65000</v>
      </c>
    </row>
    <row r="92" spans="20:23" ht="12.75">
      <c r="T92" s="2"/>
      <c r="U92" s="6">
        <f t="shared" si="0"/>
        <v>2061</v>
      </c>
      <c r="V92" s="51">
        <v>0.25</v>
      </c>
      <c r="W92" s="8">
        <f t="shared" si="1"/>
        <v>65000</v>
      </c>
    </row>
    <row r="93" spans="20:23" ht="12.75">
      <c r="T93" s="2"/>
      <c r="U93" s="6">
        <f t="shared" si="0"/>
        <v>2062</v>
      </c>
      <c r="V93" s="51">
        <v>0.25</v>
      </c>
      <c r="W93" s="8">
        <f t="shared" si="1"/>
        <v>65000</v>
      </c>
    </row>
    <row r="94" spans="20:23" ht="12.75">
      <c r="T94" s="2"/>
      <c r="U94" s="6">
        <f t="shared" si="0"/>
        <v>2063</v>
      </c>
      <c r="V94" s="51">
        <v>0.25</v>
      </c>
      <c r="W94" s="8">
        <f t="shared" si="1"/>
        <v>65000</v>
      </c>
    </row>
    <row r="95" spans="20:23" ht="12.75">
      <c r="T95" s="2"/>
      <c r="U95" s="6">
        <f t="shared" si="0"/>
        <v>2064</v>
      </c>
      <c r="V95" s="51">
        <v>0.25</v>
      </c>
      <c r="W95" s="8">
        <f t="shared" si="1"/>
        <v>65000</v>
      </c>
    </row>
    <row r="96" spans="20:23" ht="12.75">
      <c r="T96" s="2"/>
      <c r="U96" s="6">
        <f>U95+1</f>
        <v>2065</v>
      </c>
      <c r="V96" s="51">
        <v>0.25</v>
      </c>
      <c r="W96" s="8">
        <f t="shared" si="1"/>
        <v>65000</v>
      </c>
    </row>
    <row r="97" spans="20:23" ht="12.75">
      <c r="T97" s="2"/>
      <c r="U97" s="6">
        <f>U96+1</f>
        <v>2066</v>
      </c>
      <c r="V97" s="51">
        <v>0.25</v>
      </c>
      <c r="W97" s="8">
        <f t="shared" si="1"/>
        <v>65000</v>
      </c>
    </row>
    <row r="98" spans="20:23" ht="12.75">
      <c r="T98" s="2"/>
      <c r="U98" s="6">
        <f>U97+1</f>
        <v>2067</v>
      </c>
      <c r="V98" s="51">
        <v>0.25</v>
      </c>
      <c r="W98" s="8">
        <f t="shared" si="1"/>
        <v>65000</v>
      </c>
    </row>
    <row r="101" spans="20:23" ht="12.75">
      <c r="T101" s="52" t="s">
        <v>52</v>
      </c>
      <c r="U101" s="59">
        <f>(E20-E15)/365.5</f>
        <v>66.46238030095759</v>
      </c>
      <c r="V101" s="53"/>
      <c r="W101" s="54"/>
    </row>
    <row r="102" spans="20:23" ht="12.75">
      <c r="T102" s="55"/>
      <c r="U102" s="57"/>
      <c r="V102" s="55"/>
      <c r="W102" s="55"/>
    </row>
    <row r="103" spans="20:23" ht="12.75">
      <c r="T103" s="55" t="s">
        <v>60</v>
      </c>
      <c r="U103" s="16">
        <f>YEAR(H8)-YEAR(E15)</f>
        <v>71</v>
      </c>
      <c r="V103" s="56" t="s">
        <v>38</v>
      </c>
      <c r="W103" s="57">
        <f>IF(U103&lt;55,U121,U122)</f>
        <v>2.06</v>
      </c>
    </row>
    <row r="105" spans="20:21" ht="12.75">
      <c r="T105" t="s">
        <v>71</v>
      </c>
      <c r="U105" s="16">
        <f>ROUND(('Imputed Life for ORP Retirees'!H8-'Imputed Life for ORP Retirees'!E8)/(365/12),1)</f>
        <v>12</v>
      </c>
    </row>
    <row r="107" ht="12.75">
      <c r="T107" t="s">
        <v>29</v>
      </c>
    </row>
    <row r="108" spans="20:21" ht="12.75" customHeight="1" thickBot="1">
      <c r="T108" s="10" t="s">
        <v>9</v>
      </c>
      <c r="U108" s="11" t="s">
        <v>10</v>
      </c>
    </row>
    <row r="109" spans="20:21" ht="12.75" customHeight="1" thickBot="1">
      <c r="T109" s="12" t="s">
        <v>11</v>
      </c>
      <c r="U109" s="19">
        <v>0.05</v>
      </c>
    </row>
    <row r="110" spans="20:26" ht="12.75" customHeight="1" thickBot="1">
      <c r="T110" s="12" t="s">
        <v>12</v>
      </c>
      <c r="U110" s="19">
        <v>0.06</v>
      </c>
      <c r="Z110" s="58"/>
    </row>
    <row r="111" spans="20:26" ht="12.75" customHeight="1" thickBot="1">
      <c r="T111" s="12" t="s">
        <v>13</v>
      </c>
      <c r="U111" s="19">
        <v>0.08</v>
      </c>
      <c r="Z111" s="58"/>
    </row>
    <row r="112" spans="20:26" ht="12.75" customHeight="1" thickBot="1">
      <c r="T112" s="12" t="s">
        <v>14</v>
      </c>
      <c r="U112" s="19">
        <v>0.09</v>
      </c>
      <c r="Z112" s="58"/>
    </row>
    <row r="113" spans="20:21" ht="12.75" customHeight="1" thickBot="1">
      <c r="T113" s="12" t="s">
        <v>15</v>
      </c>
      <c r="U113" s="19">
        <v>0.1</v>
      </c>
    </row>
    <row r="114" spans="20:21" ht="12.75" customHeight="1" thickBot="1">
      <c r="T114" s="12" t="s">
        <v>16</v>
      </c>
      <c r="U114" s="19">
        <v>0.15</v>
      </c>
    </row>
    <row r="115" spans="20:21" ht="12.75" customHeight="1" thickBot="1">
      <c r="T115" s="12" t="s">
        <v>17</v>
      </c>
      <c r="U115" s="19">
        <v>0.23</v>
      </c>
    </row>
    <row r="116" spans="20:21" ht="12.75" customHeight="1" thickBot="1">
      <c r="T116" s="12" t="s">
        <v>18</v>
      </c>
      <c r="U116" s="19">
        <v>0.43</v>
      </c>
    </row>
    <row r="117" spans="20:21" ht="12.75" customHeight="1" thickBot="1">
      <c r="T117" s="12" t="s">
        <v>19</v>
      </c>
      <c r="U117" s="19">
        <v>0.66</v>
      </c>
    </row>
    <row r="118" spans="20:21" ht="12.75" customHeight="1" thickBot="1">
      <c r="T118" s="12" t="s">
        <v>20</v>
      </c>
      <c r="U118" s="19">
        <v>1.27</v>
      </c>
    </row>
    <row r="119" spans="20:21" ht="12.75" customHeight="1">
      <c r="T119" s="13" t="s">
        <v>21</v>
      </c>
      <c r="U119" s="20">
        <v>2.06</v>
      </c>
    </row>
    <row r="120" ht="12.75" customHeight="1"/>
    <row r="121" spans="20:21" ht="12.75" customHeight="1">
      <c r="T121" s="18" t="s">
        <v>45</v>
      </c>
      <c r="U121">
        <f>IF(U103&lt;25,U109,IF(AND(U103&gt;24.99,U103&lt;30),U110,IF(AND(U103&gt;29.99,U103&lt;35),U111,IF(AND(U103&gt;34.99,U103&lt;40),U112,IF(AND(U103&gt;39.99,U103&lt;45),U113,IF(AND(U103&gt;44.99,U103&lt;50),U114,IF(AND(U103&gt;49.99,U103&lt;55),U115,0)))))))</f>
        <v>0</v>
      </c>
    </row>
    <row r="122" spans="20:21" ht="12.75" customHeight="1">
      <c r="T122" s="18" t="s">
        <v>46</v>
      </c>
      <c r="U122">
        <f>IF(U103&gt;69.99,U119,IF(AND(U103&gt;54.99,U103&lt;60),U116,IF(AND(U103&gt;59.99,U103&lt;65),U117,IF(AND(U103&gt;64.99,U103&lt;70),U118,0))))</f>
        <v>2.06</v>
      </c>
    </row>
    <row r="123" ht="12.75" customHeight="1"/>
    <row r="125" spans="19:23" ht="12.75">
      <c r="S125" s="23">
        <f>YEAR('Imputed Life for ORP Retirees'!H8)</f>
        <v>2014</v>
      </c>
      <c r="T125" s="18" t="s">
        <v>26</v>
      </c>
      <c r="U125">
        <f>VLOOKUP(S125,coverage,3,FALSE)</f>
        <v>65000</v>
      </c>
      <c r="W125" s="14"/>
    </row>
    <row r="126" spans="20:21" ht="12.75">
      <c r="T126" t="s">
        <v>25</v>
      </c>
      <c r="U126" s="42">
        <v>50000</v>
      </c>
    </row>
    <row r="127" spans="20:21" ht="15">
      <c r="T127" t="s">
        <v>61</v>
      </c>
      <c r="U127" s="64">
        <f>IF((U125-U126)&gt;0,U125-U126,0)</f>
        <v>15000</v>
      </c>
    </row>
    <row r="128" spans="20:21" ht="12.75">
      <c r="T128" t="s">
        <v>27</v>
      </c>
      <c r="U128">
        <f>U127/1000</f>
        <v>15</v>
      </c>
    </row>
    <row r="129" spans="20:21" ht="12.75">
      <c r="T129" t="s">
        <v>28</v>
      </c>
      <c r="U129">
        <f>W103</f>
        <v>2.06</v>
      </c>
    </row>
    <row r="130" spans="20:21" ht="12.75">
      <c r="T130" t="s">
        <v>30</v>
      </c>
      <c r="U130">
        <f>U129*U128</f>
        <v>30.900000000000002</v>
      </c>
    </row>
    <row r="131" spans="20:21" ht="12.75">
      <c r="T131" t="s">
        <v>31</v>
      </c>
      <c r="U131" s="16">
        <f>ROUND(U105,0)</f>
        <v>12</v>
      </c>
    </row>
    <row r="132" spans="20:36" ht="12.75">
      <c r="T132" t="s">
        <v>32</v>
      </c>
      <c r="U132" s="24">
        <f>U130*U131</f>
        <v>370.8</v>
      </c>
      <c r="AJ132" s="58"/>
    </row>
    <row r="133" ht="12.75">
      <c r="AJ133" s="58"/>
    </row>
    <row r="134" ht="12.75">
      <c r="AJ134" s="58"/>
    </row>
  </sheetData>
  <sheetProtection/>
  <mergeCells count="3">
    <mergeCell ref="A2:K2"/>
    <mergeCell ref="E11:I11"/>
    <mergeCell ref="E4:I4"/>
  </mergeCells>
  <printOptions horizontalCentered="1"/>
  <pageMargins left="0.75" right="0.75" top="1" bottom="1" header="0.5" footer="0.5"/>
  <pageSetup fitToHeight="1" fitToWidth="1"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Department of Accounts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Post Retirement Life Insurance Worksheet</dc:title>
  <dc:subject>Post Retirement Life Insurance Worksheet</dc:subject>
  <dc:creator>Virginia Department of Accounts</dc:creator>
  <cp:keywords>Post Retirement Life Insurance Worksheet</cp:keywords>
  <dc:description>Post Retirement Life Insurance Worksheet</dc:description>
  <cp:lastModifiedBy>ooi84919</cp:lastModifiedBy>
  <cp:lastPrinted>2007-11-20T19:56:26Z</cp:lastPrinted>
  <dcterms:created xsi:type="dcterms:W3CDTF">2005-11-14T19:32:43Z</dcterms:created>
  <dcterms:modified xsi:type="dcterms:W3CDTF">2014-10-24T13:04:31Z</dcterms:modified>
  <cp:category>Post Retirement Life Insurance Worksheet</cp:category>
  <cp:version/>
  <cp:contentType/>
  <cp:contentStatus/>
</cp:coreProperties>
</file>