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mc:AlternateContent xmlns:mc="http://schemas.openxmlformats.org/markup-compatibility/2006">
    <mc:Choice Requires="x15">
      <x15ac:absPath xmlns:x15ac="http://schemas.microsoft.com/office/spreadsheetml/2010/11/ac" url="Q:\Directive\Fiscal 2024\Agency-VDOT-Treasury Directive\Excel Files Ready for Testing\"/>
    </mc:Choice>
  </mc:AlternateContent>
  <xr:revisionPtr revIDLastSave="0" documentId="13_ncr:1_{3CECF5B5-1CFE-4449-8644-CEB08197E540}" xr6:coauthVersionLast="47" xr6:coauthVersionMax="47" xr10:uidLastSave="{00000000-0000-0000-0000-000000000000}"/>
  <workbookProtection workbookAlgorithmName="SHA-512" workbookHashValue="y+uezCKnciBWGKqOMNYG1tKvIfL6Y9gxQwWtvrHCZhKsLzIo6weUqS+Q4tcx9MOGNUOXUSonRRHe5m0SU0W7Bw==" workbookSaltValue="LXeoS/IT2qg+g/Hoknj+Lg==" workbookSpinCount="100000" lockStructure="1"/>
  <bookViews>
    <workbookView xWindow="28680" yWindow="-120" windowWidth="29040" windowHeight="15720" tabRatio="701" xr2:uid="{00000000-000D-0000-FFFF-FFFF00000000}"/>
  </bookViews>
  <sheets>
    <sheet name="Debt Worksheet" sheetId="3" r:id="rId1"/>
    <sheet name="Fund Activity" sheetId="4" r:id="rId2"/>
    <sheet name="Capital Assets" sheetId="16" r:id="rId3"/>
    <sheet name="Reconciliation" sheetId="18" r:id="rId4"/>
    <sheet name="Certification" sheetId="10" r:id="rId5"/>
    <sheet name="Revision Control Log" sheetId="5" r:id="rId6"/>
    <sheet name="Journal Entries" sheetId="6" state="hidden" r:id="rId7"/>
    <sheet name="Fund Vlookup" sheetId="20" state="hidden" r:id="rId8"/>
    <sheet name="ALL AGENCY TABLE" sheetId="21" state="hidden" r:id="rId9"/>
  </sheets>
  <definedNames>
    <definedName name="_xlnm._FilterDatabase" localSheetId="8" hidden="1">'ALL AGENCY TABLE'!$A$1:$AD$173</definedName>
    <definedName name="Agency_List">'ALL AGENCY TABLE'!$A$2:$A$173</definedName>
    <definedName name="ALL_AGENCY_TABLE">'ALL AGENCY TABLE'!$A:$R</definedName>
    <definedName name="Asset_Types">'Capital Assets'!$B$237:$B$241</definedName>
    <definedName name="_xlnm.Print_Area" localSheetId="0">'Debt Worksheet'!$A$2:$F$157</definedName>
    <definedName name="_xlnm.Print_Area" localSheetId="1">'Fund Activity'!$A$1:$L$70</definedName>
    <definedName name="_xlnm.Print_Area" localSheetId="6">'Journal Entries'!$A$1:$J$144</definedName>
    <definedName name="_xlnm.Print_Area" localSheetId="3">Reconciliation!$A$1:$J$63</definedName>
    <definedName name="_xlnm.Print_Area" localSheetId="5">'Revision Control Log'!$A$1:$F$56</definedName>
    <definedName name="_xlnm.Print_Titles" localSheetId="8">'ALL AGENCY TABLE'!$1:$1</definedName>
    <definedName name="_xlnm.Print_Titles" localSheetId="5">'Revision Control Log'!$1:$11</definedName>
    <definedName name="wrn.Footnote._.8." localSheetId="2" hidden="1">{#N/A,#N/A,FALSE,"Fixed Assets";#N/A,#N/A,FALSE,"PPE Wksheet"}</definedName>
    <definedName name="wrn.Footnote._.8." localSheetId="4" hidden="1">{#N/A,#N/A,FALSE,"Fixed Assets";#N/A,#N/A,FALSE,"PPE Wksheet"}</definedName>
    <definedName name="wrn.Footnote._.8." localSheetId="3" hidden="1">{#N/A,#N/A,FALSE,"Fixed Assets";#N/A,#N/A,FALSE,"PPE Wksheet"}</definedName>
    <definedName name="wrn.Footnote._.8." hidden="1">{#N/A,#N/A,FALSE,"Fixed Assets";#N/A,#N/A,FALSE,"PPE Wksheet"}</definedName>
    <definedName name="Yes_No">'Capital Assets'!$A$237:$A$238</definedName>
    <definedName name="Z_60D60471_931A_48F4_B984_7863E89B9725_.wvu.PrintArea" localSheetId="0" hidden="1">'Debt Worksheet'!$A$5:$F$55</definedName>
    <definedName name="Z_60D60471_931A_48F4_B984_7863E89B9725_.wvu.PrintArea" localSheetId="5" hidden="1">'Revision Control Log'!$A$1:$F$56</definedName>
    <definedName name="Z_60D60471_931A_48F4_B984_7863E89B9725_.wvu.PrintTitles" localSheetId="5" hidden="1">'Revision Control Log'!$1:$11</definedName>
    <definedName name="Z_60D60471_931A_48F4_B984_7863E89B9725_.wvu.Rows" localSheetId="0" hidden="1">'Debt Worksheet'!$62:$83</definedName>
    <definedName name="Z_60D60471_931A_48F4_B984_7863E89B9725_.wvu.Rows" localSheetId="5" hidden="1">'Revision Control Log'!#REF!,'Revision Control Log'!$60:$65</definedName>
  </definedNames>
  <calcPr calcId="191029"/>
  <customWorkbookViews>
    <customWorkbookView name="John sotos - Personal View" guid="{60D60471-931A-48F4-B984-7863E89B9725}" mergeInterval="0" personalView="1" maximized="1" windowWidth="1020" windowHeight="553"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18" l="1"/>
  <c r="J169" i="21" l="1"/>
  <c r="H169" i="21"/>
  <c r="J154" i="21"/>
  <c r="H154" i="21"/>
  <c r="J142" i="21"/>
  <c r="J141" i="21"/>
  <c r="H141" i="21"/>
  <c r="H142" i="21"/>
  <c r="J130" i="21"/>
  <c r="J129" i="21"/>
  <c r="J128" i="21"/>
  <c r="H129" i="21"/>
  <c r="H130" i="21"/>
  <c r="J51" i="21"/>
  <c r="H51" i="21"/>
  <c r="H89" i="21"/>
  <c r="J89" i="21" s="1"/>
  <c r="R186" i="21" l="1"/>
  <c r="P186" i="21"/>
  <c r="O186" i="21"/>
  <c r="N186" i="21"/>
  <c r="M186" i="21"/>
  <c r="L186" i="21"/>
  <c r="K186" i="21"/>
  <c r="I186" i="21"/>
  <c r="G186" i="21"/>
  <c r="H184" i="21"/>
  <c r="J184" i="21" s="1"/>
  <c r="H183" i="21"/>
  <c r="J183" i="21" s="1"/>
  <c r="H182" i="21"/>
  <c r="J182" i="21" s="1"/>
  <c r="H181" i="21"/>
  <c r="J181" i="21" s="1"/>
  <c r="H180" i="21"/>
  <c r="J180" i="21" s="1"/>
  <c r="H179" i="21"/>
  <c r="J179" i="21" s="1"/>
  <c r="H178" i="21"/>
  <c r="J178" i="21" s="1"/>
  <c r="H177" i="21"/>
  <c r="J177" i="21" s="1"/>
  <c r="H176" i="21"/>
  <c r="J176" i="21" s="1"/>
  <c r="H175" i="21"/>
  <c r="J175" i="21" s="1"/>
  <c r="H174" i="21"/>
  <c r="J174" i="21" s="1"/>
  <c r="H173" i="21"/>
  <c r="J173" i="21" s="1"/>
  <c r="H172" i="21"/>
  <c r="J172" i="21" s="1"/>
  <c r="H171" i="21"/>
  <c r="J171" i="21" s="1"/>
  <c r="H170" i="21"/>
  <c r="J170" i="21" s="1"/>
  <c r="H168" i="21"/>
  <c r="J168" i="21" s="1"/>
  <c r="H167" i="21"/>
  <c r="J167" i="21" s="1"/>
  <c r="H166" i="21"/>
  <c r="J166" i="21" s="1"/>
  <c r="H165" i="21"/>
  <c r="J165" i="21" s="1"/>
  <c r="H164" i="21"/>
  <c r="J164" i="21" s="1"/>
  <c r="H163" i="21"/>
  <c r="J163" i="21" s="1"/>
  <c r="H162" i="21"/>
  <c r="J162" i="21" s="1"/>
  <c r="H161" i="21"/>
  <c r="J161" i="21" s="1"/>
  <c r="H160" i="21"/>
  <c r="J160" i="21" s="1"/>
  <c r="H159" i="21"/>
  <c r="J159" i="21" s="1"/>
  <c r="H158" i="21"/>
  <c r="J158" i="21" s="1"/>
  <c r="H157" i="21"/>
  <c r="J157" i="21" s="1"/>
  <c r="H156" i="21"/>
  <c r="J156" i="21" s="1"/>
  <c r="H155" i="21"/>
  <c r="J155" i="21" s="1"/>
  <c r="H153" i="21"/>
  <c r="J153" i="21" s="1"/>
  <c r="H152" i="21"/>
  <c r="J152" i="21" s="1"/>
  <c r="H151" i="21"/>
  <c r="J151" i="21" s="1"/>
  <c r="H150" i="21"/>
  <c r="J150" i="21" s="1"/>
  <c r="H149" i="21"/>
  <c r="J149" i="21" s="1"/>
  <c r="H148" i="21"/>
  <c r="J148" i="21" s="1"/>
  <c r="H147" i="21"/>
  <c r="J147" i="21" s="1"/>
  <c r="H146" i="21"/>
  <c r="J146" i="21" s="1"/>
  <c r="H145" i="21"/>
  <c r="J145" i="21" s="1"/>
  <c r="H144" i="21"/>
  <c r="J144" i="21" s="1"/>
  <c r="H143" i="21"/>
  <c r="J143" i="21" s="1"/>
  <c r="H140" i="21"/>
  <c r="J140" i="21" s="1"/>
  <c r="H139" i="21"/>
  <c r="J139" i="21" s="1"/>
  <c r="H138" i="21"/>
  <c r="J138" i="21" s="1"/>
  <c r="H137" i="21"/>
  <c r="J137" i="21" s="1"/>
  <c r="H135" i="21"/>
  <c r="J135" i="21" s="1"/>
  <c r="H134" i="21"/>
  <c r="J134" i="21" s="1"/>
  <c r="H133" i="21"/>
  <c r="J133" i="21" s="1"/>
  <c r="H132" i="21"/>
  <c r="J132" i="21" s="1"/>
  <c r="H131" i="21"/>
  <c r="J131" i="21" s="1"/>
  <c r="H128" i="21"/>
  <c r="H127" i="21"/>
  <c r="J127" i="21" s="1"/>
  <c r="H126" i="21"/>
  <c r="J126" i="21" s="1"/>
  <c r="H125" i="21"/>
  <c r="J125" i="21" s="1"/>
  <c r="H124" i="21"/>
  <c r="J124" i="21" s="1"/>
  <c r="H123" i="21"/>
  <c r="J123" i="21" s="1"/>
  <c r="H122" i="21"/>
  <c r="J122" i="21" s="1"/>
  <c r="H121" i="21"/>
  <c r="J121" i="21" s="1"/>
  <c r="H120" i="21"/>
  <c r="J120" i="21" s="1"/>
  <c r="H119" i="21"/>
  <c r="J119" i="21" s="1"/>
  <c r="H118" i="21"/>
  <c r="J118" i="21" s="1"/>
  <c r="H117" i="21"/>
  <c r="J117" i="21" s="1"/>
  <c r="H116" i="21"/>
  <c r="J116" i="21" s="1"/>
  <c r="H115" i="21"/>
  <c r="J115" i="21" s="1"/>
  <c r="H114" i="21"/>
  <c r="J114" i="21" s="1"/>
  <c r="H113" i="21"/>
  <c r="J113" i="21" s="1"/>
  <c r="H112" i="21"/>
  <c r="J112" i="21" s="1"/>
  <c r="H111" i="21"/>
  <c r="H110" i="21"/>
  <c r="J110" i="21" s="1"/>
  <c r="H109" i="21"/>
  <c r="J109" i="21" s="1"/>
  <c r="H108" i="21"/>
  <c r="J108" i="21" s="1"/>
  <c r="H107" i="21"/>
  <c r="J107" i="21" s="1"/>
  <c r="H106" i="21"/>
  <c r="J106" i="21" s="1"/>
  <c r="H105" i="21"/>
  <c r="J105" i="21" s="1"/>
  <c r="Q104" i="21"/>
  <c r="Q186" i="21" s="1"/>
  <c r="H104" i="21"/>
  <c r="J104" i="21" s="1"/>
  <c r="H103" i="21"/>
  <c r="J103" i="21" s="1"/>
  <c r="H102" i="21"/>
  <c r="J102" i="21" s="1"/>
  <c r="H101" i="21"/>
  <c r="J101" i="21" s="1"/>
  <c r="H100" i="21"/>
  <c r="J100" i="21" s="1"/>
  <c r="H99" i="21"/>
  <c r="J99" i="21" s="1"/>
  <c r="H98" i="21"/>
  <c r="J98" i="21" s="1"/>
  <c r="H97" i="21"/>
  <c r="J97" i="21" s="1"/>
  <c r="H96" i="21"/>
  <c r="J96" i="21" s="1"/>
  <c r="H95" i="21"/>
  <c r="J95" i="21" s="1"/>
  <c r="H94" i="21"/>
  <c r="J94" i="21" s="1"/>
  <c r="H93" i="21"/>
  <c r="J93" i="21" s="1"/>
  <c r="H92" i="21"/>
  <c r="J92" i="21" s="1"/>
  <c r="H91" i="21"/>
  <c r="J91" i="21" s="1"/>
  <c r="H90" i="21"/>
  <c r="J90" i="21" s="1"/>
  <c r="H88" i="21"/>
  <c r="J88" i="21" s="1"/>
  <c r="H87" i="21"/>
  <c r="J87" i="21" s="1"/>
  <c r="H86" i="21"/>
  <c r="J86" i="21" s="1"/>
  <c r="H85" i="21"/>
  <c r="J85" i="21" s="1"/>
  <c r="H84" i="21"/>
  <c r="J84" i="21" s="1"/>
  <c r="H83" i="21"/>
  <c r="J83" i="21" s="1"/>
  <c r="H82" i="21"/>
  <c r="J82" i="21" s="1"/>
  <c r="H81" i="21"/>
  <c r="J81" i="21" s="1"/>
  <c r="H80" i="21"/>
  <c r="J80" i="21" s="1"/>
  <c r="H79" i="21"/>
  <c r="J79" i="21" s="1"/>
  <c r="H78" i="21"/>
  <c r="J78" i="21" s="1"/>
  <c r="H77" i="21"/>
  <c r="J77" i="21" s="1"/>
  <c r="H76" i="21"/>
  <c r="J76" i="21" s="1"/>
  <c r="H75" i="21"/>
  <c r="J75" i="21" s="1"/>
  <c r="H74" i="21"/>
  <c r="J74" i="21" s="1"/>
  <c r="H73" i="21"/>
  <c r="J73" i="21" s="1"/>
  <c r="H72" i="21"/>
  <c r="J72" i="21" s="1"/>
  <c r="H71" i="21"/>
  <c r="J71" i="21" s="1"/>
  <c r="H70" i="21"/>
  <c r="J70" i="21" s="1"/>
  <c r="H69" i="21"/>
  <c r="J69" i="21" s="1"/>
  <c r="H68" i="21"/>
  <c r="J68" i="21" s="1"/>
  <c r="H67" i="21"/>
  <c r="J67" i="21" s="1"/>
  <c r="H66" i="21"/>
  <c r="J66" i="21" s="1"/>
  <c r="H65" i="21"/>
  <c r="J65" i="21" s="1"/>
  <c r="H64" i="21"/>
  <c r="J64" i="21" s="1"/>
  <c r="H63" i="21"/>
  <c r="J63" i="21" s="1"/>
  <c r="H62" i="21"/>
  <c r="J62" i="21" s="1"/>
  <c r="H61" i="21"/>
  <c r="J61" i="21" s="1"/>
  <c r="H60" i="21"/>
  <c r="J60" i="21" s="1"/>
  <c r="H59" i="21"/>
  <c r="J59" i="21" s="1"/>
  <c r="H58" i="21"/>
  <c r="J58" i="21" s="1"/>
  <c r="H57" i="21"/>
  <c r="J57" i="21" s="1"/>
  <c r="H56" i="21"/>
  <c r="J56" i="21" s="1"/>
  <c r="H55" i="21"/>
  <c r="J55" i="21" s="1"/>
  <c r="H54" i="21"/>
  <c r="J54" i="21" s="1"/>
  <c r="H53" i="21"/>
  <c r="J53" i="21" s="1"/>
  <c r="H52" i="21"/>
  <c r="J52" i="21" s="1"/>
  <c r="H50" i="21"/>
  <c r="J50" i="21" s="1"/>
  <c r="H49" i="21"/>
  <c r="J49" i="21" s="1"/>
  <c r="H48" i="21"/>
  <c r="J48" i="21" s="1"/>
  <c r="H47" i="21"/>
  <c r="J47" i="21" s="1"/>
  <c r="H46" i="21"/>
  <c r="J46" i="21" s="1"/>
  <c r="H45" i="21"/>
  <c r="J45" i="21" s="1"/>
  <c r="H44" i="21"/>
  <c r="J44" i="21" s="1"/>
  <c r="H43" i="21"/>
  <c r="J43" i="21" s="1"/>
  <c r="H42" i="21"/>
  <c r="J42" i="21" s="1"/>
  <c r="H41" i="21"/>
  <c r="J41" i="21" s="1"/>
  <c r="H40" i="21"/>
  <c r="J40" i="21" s="1"/>
  <c r="H39" i="21"/>
  <c r="J39" i="21" s="1"/>
  <c r="H38" i="21"/>
  <c r="J38" i="21" s="1"/>
  <c r="H37" i="21"/>
  <c r="J37" i="21" s="1"/>
  <c r="H36" i="21"/>
  <c r="J36" i="21" s="1"/>
  <c r="H35" i="21"/>
  <c r="J35" i="21" s="1"/>
  <c r="H34" i="21"/>
  <c r="J34" i="21" s="1"/>
  <c r="H33" i="21"/>
  <c r="J33" i="21" s="1"/>
  <c r="H32" i="21"/>
  <c r="J32" i="21" s="1"/>
  <c r="H31" i="21"/>
  <c r="J31" i="21" s="1"/>
  <c r="H30" i="21"/>
  <c r="J30" i="21" s="1"/>
  <c r="H29" i="21"/>
  <c r="J29" i="21" s="1"/>
  <c r="H28" i="21"/>
  <c r="J28" i="21" s="1"/>
  <c r="H27" i="21"/>
  <c r="J27" i="21" s="1"/>
  <c r="H26" i="21"/>
  <c r="J26" i="21" s="1"/>
  <c r="H25" i="21"/>
  <c r="J25" i="21" s="1"/>
  <c r="H24" i="21"/>
  <c r="J24" i="21" s="1"/>
  <c r="H23" i="21"/>
  <c r="J23" i="21" s="1"/>
  <c r="H22" i="21"/>
  <c r="J22" i="21" s="1"/>
  <c r="H21" i="21"/>
  <c r="J21" i="21" s="1"/>
  <c r="H20" i="21"/>
  <c r="J20" i="21" s="1"/>
  <c r="H19" i="21"/>
  <c r="J19" i="21" s="1"/>
  <c r="H18" i="21"/>
  <c r="J18" i="21" s="1"/>
  <c r="H17" i="21"/>
  <c r="J17" i="21" s="1"/>
  <c r="H16" i="21"/>
  <c r="J16" i="21" s="1"/>
  <c r="H15" i="21"/>
  <c r="J15" i="21" s="1"/>
  <c r="H14" i="21"/>
  <c r="J14" i="21" s="1"/>
  <c r="H13" i="21"/>
  <c r="J13" i="21" s="1"/>
  <c r="H12" i="21"/>
  <c r="J12" i="21" s="1"/>
  <c r="H11" i="21"/>
  <c r="J11" i="21" s="1"/>
  <c r="H10" i="21"/>
  <c r="J10" i="21" s="1"/>
  <c r="H9" i="21"/>
  <c r="J9" i="21" s="1"/>
  <c r="H8" i="21"/>
  <c r="J8" i="21" s="1"/>
  <c r="H7" i="21"/>
  <c r="J7" i="21" s="1"/>
  <c r="H6" i="21"/>
  <c r="J6" i="21" s="1"/>
  <c r="H5" i="21"/>
  <c r="J5" i="21" s="1"/>
  <c r="H4" i="21"/>
  <c r="J4" i="21" s="1"/>
  <c r="H3" i="21"/>
  <c r="J3" i="21" s="1"/>
  <c r="H2" i="21"/>
  <c r="J2" i="21" s="1"/>
  <c r="J186" i="21" l="1"/>
  <c r="H186" i="21"/>
  <c r="E98" i="16" l="1"/>
  <c r="E97" i="16"/>
  <c r="A184" i="16"/>
  <c r="D20" i="16"/>
  <c r="D101" i="16"/>
  <c r="A36" i="18" l="1"/>
  <c r="A152" i="3" l="1"/>
  <c r="E35" i="3" l="1"/>
  <c r="A21" i="3" l="1"/>
  <c r="C21" i="3" s="1"/>
  <c r="A24" i="3" s="1"/>
  <c r="B30" i="3" l="1"/>
  <c r="B31" i="3"/>
  <c r="B29" i="3"/>
  <c r="J143" i="6"/>
  <c r="D111" i="6"/>
  <c r="D73" i="6"/>
  <c r="J65" i="6"/>
  <c r="D37" i="6"/>
  <c r="E33" i="6"/>
  <c r="C3" i="3"/>
  <c r="B7" i="16" l="1"/>
  <c r="C7" i="5"/>
  <c r="B7" i="18"/>
  <c r="B7" i="4"/>
  <c r="L45" i="4" l="1"/>
  <c r="B4" i="4" l="1"/>
  <c r="E44" i="6" l="1"/>
  <c r="C6" i="5"/>
  <c r="C5" i="5"/>
  <c r="C4" i="5"/>
  <c r="B6" i="18"/>
  <c r="B5" i="18"/>
  <c r="B4" i="18"/>
  <c r="B5" i="16"/>
  <c r="B6" i="16"/>
  <c r="B4" i="16"/>
  <c r="B5" i="4"/>
  <c r="B6" i="4"/>
  <c r="D10" i="6" l="1"/>
  <c r="E11" i="6" l="1"/>
  <c r="E86" i="6"/>
  <c r="D84" i="6" s="1"/>
  <c r="C3" i="5"/>
  <c r="C1" i="5"/>
  <c r="F15" i="3"/>
  <c r="B56" i="3" l="1"/>
  <c r="B55" i="3"/>
  <c r="B56" i="18"/>
  <c r="D32" i="3" l="1"/>
  <c r="B1" i="18"/>
  <c r="B21" i="4"/>
  <c r="B31" i="4" s="1"/>
  <c r="B52" i="18"/>
  <c r="B58" i="18"/>
  <c r="B3" i="18"/>
  <c r="A4" i="18"/>
  <c r="E53" i="3"/>
  <c r="C4" i="10"/>
  <c r="B1" i="16"/>
  <c r="B1" i="4"/>
  <c r="D107" i="6"/>
  <c r="E108" i="6" s="1"/>
  <c r="D55" i="3"/>
  <c r="E177" i="16"/>
  <c r="E97" i="6"/>
  <c r="B135" i="6" s="1"/>
  <c r="E20" i="6"/>
  <c r="E21" i="6"/>
  <c r="D28" i="6"/>
  <c r="E29" i="6" s="1"/>
  <c r="E38" i="6"/>
  <c r="D77" i="6"/>
  <c r="E78" i="6" s="1"/>
  <c r="E91" i="6"/>
  <c r="E92" i="6"/>
  <c r="E93" i="6"/>
  <c r="E102" i="6"/>
  <c r="E103" i="6"/>
  <c r="E104" i="6"/>
  <c r="E112" i="6"/>
  <c r="D69" i="6"/>
  <c r="E70" i="6" s="1"/>
  <c r="D7" i="6"/>
  <c r="D119" i="6"/>
  <c r="E120" i="6" s="1"/>
  <c r="D32" i="6"/>
  <c r="E41" i="3"/>
  <c r="E42" i="3"/>
  <c r="E43" i="3"/>
  <c r="E44" i="3"/>
  <c r="E45" i="3"/>
  <c r="E46" i="3"/>
  <c r="E47" i="3"/>
  <c r="E48" i="3"/>
  <c r="E49" i="3"/>
  <c r="E50" i="3"/>
  <c r="E51" i="3"/>
  <c r="E52" i="3"/>
  <c r="E54" i="3"/>
  <c r="B1" i="6"/>
  <c r="H117" i="6" s="1"/>
  <c r="A4" i="4"/>
  <c r="E42" i="6"/>
  <c r="E116" i="6"/>
  <c r="D24" i="6"/>
  <c r="E25" i="6" s="1"/>
  <c r="H48" i="6" s="1"/>
  <c r="H126" i="6" s="1"/>
  <c r="H140" i="6"/>
  <c r="D14" i="6"/>
  <c r="B49" i="6" s="1"/>
  <c r="B127" i="6" s="1"/>
  <c r="D15" i="6"/>
  <c r="B50" i="6" s="1"/>
  <c r="B128" i="6" s="1"/>
  <c r="B102" i="6"/>
  <c r="B103" i="6"/>
  <c r="B104" i="6"/>
  <c r="B93" i="6"/>
  <c r="B92" i="6"/>
  <c r="B91" i="6"/>
  <c r="B3" i="4"/>
  <c r="E32" i="3"/>
  <c r="B3" i="6"/>
  <c r="C55" i="3"/>
  <c r="B40" i="4" l="1"/>
  <c r="B39" i="4"/>
  <c r="B56" i="4" s="1"/>
  <c r="B50" i="18"/>
  <c r="H19" i="4"/>
  <c r="J19" i="4" s="1"/>
  <c r="D27" i="18"/>
  <c r="D23" i="18"/>
  <c r="F23" i="18" s="1"/>
  <c r="H23" i="18" s="1"/>
  <c r="D19" i="18"/>
  <c r="F19" i="18" s="1"/>
  <c r="H19" i="18" s="1"/>
  <c r="B15" i="18"/>
  <c r="D25" i="18"/>
  <c r="F25" i="18" s="1"/>
  <c r="H25" i="18" s="1"/>
  <c r="D21" i="18"/>
  <c r="F21" i="18" s="1"/>
  <c r="H21" i="18" s="1"/>
  <c r="D17" i="18"/>
  <c r="F17" i="18" s="1"/>
  <c r="B54" i="4"/>
  <c r="E74" i="6"/>
  <c r="E8" i="6"/>
  <c r="H61" i="6" s="1"/>
  <c r="I63" i="6" s="1"/>
  <c r="B2" i="18"/>
  <c r="C2" i="5"/>
  <c r="H32" i="6"/>
  <c r="B2" i="4"/>
  <c r="B54" i="6"/>
  <c r="E55" i="3"/>
  <c r="H92" i="6"/>
  <c r="H95" i="6"/>
  <c r="E98" i="6"/>
  <c r="D96" i="6"/>
  <c r="B2" i="6"/>
  <c r="H108" i="6"/>
  <c r="H71" i="6"/>
  <c r="H16" i="6"/>
  <c r="D19" i="6"/>
  <c r="H54" i="6" s="1"/>
  <c r="H131" i="6" s="1"/>
  <c r="H116" i="6"/>
  <c r="H100" i="6"/>
  <c r="H79" i="6"/>
  <c r="H40" i="6"/>
  <c r="H24" i="6"/>
  <c r="H5" i="6"/>
  <c r="H35" i="6"/>
  <c r="H33" i="6"/>
  <c r="E16" i="6"/>
  <c r="H93" i="6"/>
  <c r="H112" i="6"/>
  <c r="H104" i="6"/>
  <c r="H96" i="6"/>
  <c r="H88" i="6"/>
  <c r="H75" i="6"/>
  <c r="H44" i="6"/>
  <c r="H36" i="6"/>
  <c r="H28" i="6"/>
  <c r="H20" i="6"/>
  <c r="H9" i="6"/>
  <c r="H111" i="6"/>
  <c r="H74" i="6"/>
  <c r="H19" i="6"/>
  <c r="H17" i="6"/>
  <c r="H72" i="6"/>
  <c r="H109" i="6"/>
  <c r="H119" i="6"/>
  <c r="H114" i="6"/>
  <c r="H110" i="6"/>
  <c r="H106" i="6"/>
  <c r="H102" i="6"/>
  <c r="H98" i="6"/>
  <c r="H94" i="6"/>
  <c r="H90" i="6"/>
  <c r="H81" i="6"/>
  <c r="H77" i="6"/>
  <c r="H73" i="6"/>
  <c r="H69" i="6"/>
  <c r="H42" i="6"/>
  <c r="H38" i="6"/>
  <c r="H34" i="6"/>
  <c r="H30" i="6"/>
  <c r="H26" i="6"/>
  <c r="H22" i="6"/>
  <c r="H18" i="6"/>
  <c r="H14" i="6"/>
  <c r="H7" i="6"/>
  <c r="H118" i="6"/>
  <c r="H103" i="6"/>
  <c r="H82" i="6"/>
  <c r="H43" i="6"/>
  <c r="H27" i="6"/>
  <c r="H8" i="6"/>
  <c r="H6" i="6"/>
  <c r="H25" i="6"/>
  <c r="H41" i="6"/>
  <c r="H80" i="6"/>
  <c r="H101" i="6"/>
  <c r="H120" i="6"/>
  <c r="H115" i="6"/>
  <c r="H107" i="6"/>
  <c r="H99" i="6"/>
  <c r="H91" i="6"/>
  <c r="H78" i="6"/>
  <c r="H70" i="6"/>
  <c r="H39" i="6"/>
  <c r="H31" i="6"/>
  <c r="H23" i="6"/>
  <c r="H15" i="6"/>
  <c r="H13" i="6"/>
  <c r="H21" i="6"/>
  <c r="H29" i="6"/>
  <c r="H37" i="6"/>
  <c r="H68" i="6"/>
  <c r="H76" i="6"/>
  <c r="H89" i="6"/>
  <c r="H97" i="6"/>
  <c r="H105" i="6"/>
  <c r="H113" i="6"/>
  <c r="E34" i="6"/>
  <c r="I65" i="6" s="1"/>
  <c r="I143" i="6" s="1"/>
  <c r="D101" i="6"/>
  <c r="H132" i="6" s="1"/>
  <c r="D90" i="6"/>
  <c r="B62" i="18"/>
  <c r="C5" i="10"/>
  <c r="B2" i="16"/>
  <c r="D63" i="18" l="1"/>
  <c r="D62" i="18"/>
  <c r="D81" i="6"/>
  <c r="E82" i="6" s="1"/>
  <c r="B136" i="6" s="1"/>
  <c r="B48" i="6"/>
  <c r="B126" i="6" s="1"/>
  <c r="B27" i="18"/>
  <c r="F27" i="18" s="1"/>
  <c r="H27" i="18" s="1"/>
  <c r="B132" i="6"/>
  <c r="I136" i="6"/>
  <c r="I58" i="6"/>
  <c r="I66" i="6" s="1"/>
  <c r="J66" i="6" l="1"/>
  <c r="H139" i="6"/>
  <c r="H141" i="6" s="1"/>
  <c r="J144" i="6" s="1"/>
  <c r="B66" i="6"/>
  <c r="B144" i="6"/>
  <c r="I144"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Sandy</author>
    <author>John sotos</author>
    <author>Kevin L. Salminen</author>
  </authors>
  <commentList>
    <comment ref="C8" authorId="0" shapeId="0" xr:uid="{00000000-0006-0000-0000-000001000000}">
      <text>
        <r>
          <rPr>
            <sz val="8"/>
            <color indexed="81"/>
            <rFont val="Tahoma"/>
            <family val="2"/>
          </rPr>
          <t xml:space="preserve">If this submission is a </t>
        </r>
        <r>
          <rPr>
            <b/>
            <sz val="8"/>
            <color indexed="81"/>
            <rFont val="Tahoma"/>
            <family val="2"/>
          </rPr>
          <t>revision</t>
        </r>
        <r>
          <rPr>
            <sz val="8"/>
            <color indexed="81"/>
            <rFont val="Tahoma"/>
            <family val="2"/>
          </rPr>
          <t xml:space="preserve"> to a previous submission for which DOA acknowledged receipt and acceptance, </t>
        </r>
        <r>
          <rPr>
            <b/>
            <sz val="8"/>
            <color indexed="81"/>
            <rFont val="Tahoma"/>
            <family val="2"/>
          </rPr>
          <t>COMPLETE THE REVISION CONTROL LOG TAB</t>
        </r>
        <r>
          <rPr>
            <sz val="8"/>
            <color indexed="81"/>
            <rFont val="Tahoma"/>
            <family val="2"/>
          </rPr>
          <t>.</t>
        </r>
      </text>
    </comment>
    <comment ref="D32" authorId="1" shapeId="0" xr:uid="{00000000-0006-0000-0000-000002000000}">
      <text>
        <r>
          <rPr>
            <sz val="8"/>
            <color indexed="81"/>
            <rFont val="Tahoma"/>
            <family val="2"/>
          </rPr>
          <t xml:space="preserve">This amount should equal the principal payment expenditures reflected in step 1.  If it does not, then an "error" message will appear.
</t>
        </r>
      </text>
    </comment>
    <comment ref="B55" authorId="2" shapeId="0" xr:uid="{00000000-0006-0000-0000-000003000000}">
      <text>
        <r>
          <rPr>
            <sz val="8"/>
            <color indexed="81"/>
            <rFont val="Tahoma"/>
            <family val="2"/>
          </rPr>
          <t>The total principal payments must equal the ending balance amount as of June 30 at Step 1 above plus interest expected to compound after fiscal year-end.  If it does not, then an "error" message will appear.</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Sharon H. Lawrence</author>
    <author>John sotos</author>
    <author>Greg Lehman</author>
  </authors>
  <commentList>
    <comment ref="B7" authorId="0" shapeId="0" xr:uid="{00000000-0006-0000-0100-000001000000}">
      <text>
        <r>
          <rPr>
            <sz val="8"/>
            <color indexed="81"/>
            <rFont val="Tahoma"/>
            <family val="2"/>
          </rPr>
          <t xml:space="preserve">If this submission is a </t>
        </r>
        <r>
          <rPr>
            <b/>
            <sz val="8"/>
            <color indexed="81"/>
            <rFont val="Tahoma"/>
            <family val="2"/>
          </rPr>
          <t>revision</t>
        </r>
        <r>
          <rPr>
            <sz val="8"/>
            <color indexed="81"/>
            <rFont val="Tahoma"/>
            <family val="2"/>
          </rPr>
          <t xml:space="preserve"> to a previous submission for which DOA acknowledged receipt and acceptance, </t>
        </r>
        <r>
          <rPr>
            <b/>
            <sz val="8"/>
            <color indexed="81"/>
            <rFont val="Tahoma"/>
            <family val="2"/>
          </rPr>
          <t>COMPLETE THE REVISION CONTROL LOG TAB.</t>
        </r>
      </text>
    </comment>
    <comment ref="B21" authorId="1" shapeId="0" xr:uid="{00000000-0006-0000-0100-000002000000}">
      <text>
        <r>
          <rPr>
            <sz val="8"/>
            <color indexed="81"/>
            <rFont val="Tahoma"/>
            <family val="2"/>
          </rPr>
          <t xml:space="preserve">Must equal acquisitions amount entered in step 1 of the </t>
        </r>
        <r>
          <rPr>
            <sz val="8"/>
            <color indexed="12"/>
            <rFont val="Tahoma"/>
            <family val="2"/>
          </rPr>
          <t>Debt Worksheet tab.</t>
        </r>
      </text>
    </comment>
    <comment ref="B25" authorId="2" shapeId="0" xr:uid="{00000000-0006-0000-0100-000003000000}">
      <text>
        <r>
          <rPr>
            <b/>
            <u/>
            <sz val="8"/>
            <color indexed="81"/>
            <rFont val="Tahoma"/>
            <family val="2"/>
          </rPr>
          <t>Note</t>
        </r>
        <r>
          <rPr>
            <b/>
            <sz val="8"/>
            <color indexed="81"/>
            <rFont val="Tahoma"/>
            <family val="2"/>
          </rPr>
          <t xml:space="preserve">: Payments to contractors are likely to include equipment or construction. These amounts may need to be listed on the Capital Assets tab.
</t>
        </r>
      </text>
    </comment>
    <comment ref="B39" authorId="1" shapeId="0" xr:uid="{00000000-0006-0000-0100-000004000000}">
      <text>
        <r>
          <rPr>
            <b/>
            <sz val="8"/>
            <color indexed="81"/>
            <rFont val="Tahoma"/>
            <family val="2"/>
          </rPr>
          <t>Must equal "Ending Balance of Unspent Proceeds" or an "error" message will appear.</t>
        </r>
        <r>
          <rPr>
            <sz val="8"/>
            <color indexed="81"/>
            <rFont val="Tahoma"/>
            <family val="2"/>
          </rPr>
          <t xml:space="preserve">
</t>
        </r>
      </text>
    </comment>
    <comment ref="L44" authorId="2" shapeId="0" xr:uid="{00000000-0006-0000-0100-000005000000}">
      <text>
        <r>
          <rPr>
            <b/>
            <u/>
            <sz val="8"/>
            <color indexed="81"/>
            <rFont val="Tahoma"/>
            <family val="2"/>
          </rPr>
          <t>Note</t>
        </r>
        <r>
          <rPr>
            <b/>
            <sz val="8"/>
            <color indexed="81"/>
            <rFont val="Tahoma"/>
            <family val="2"/>
          </rPr>
          <t>: Payables to contractors are likely to include equipment or construction. These amounts may need to be listed on the Capital Assets tab.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Sharon H. Lawrence</author>
    <author>greg.lehman</author>
  </authors>
  <commentList>
    <comment ref="B7" authorId="0" shapeId="0" xr:uid="{00000000-0006-0000-0200-000001000000}">
      <text>
        <r>
          <rPr>
            <sz val="8"/>
            <color indexed="81"/>
            <rFont val="Tahoma"/>
            <family val="2"/>
          </rPr>
          <t xml:space="preserve">If this submission is a </t>
        </r>
        <r>
          <rPr>
            <b/>
            <sz val="8"/>
            <color indexed="81"/>
            <rFont val="Tahoma"/>
            <family val="2"/>
          </rPr>
          <t>revision</t>
        </r>
        <r>
          <rPr>
            <sz val="8"/>
            <color indexed="81"/>
            <rFont val="Tahoma"/>
            <family val="2"/>
          </rPr>
          <t xml:space="preserve"> to a previous submission for which DOA acknowledged receipt and acceptance, </t>
        </r>
        <r>
          <rPr>
            <b/>
            <sz val="8"/>
            <color indexed="81"/>
            <rFont val="Tahoma"/>
            <family val="2"/>
          </rPr>
          <t>COMPLETE THE REVISION CONTROL LOG TAB.</t>
        </r>
      </text>
    </comment>
    <comment ref="E97" authorId="1" shapeId="0" xr:uid="{00000000-0006-0000-0200-000002000000}">
      <text>
        <r>
          <rPr>
            <b/>
            <sz val="8"/>
            <color indexed="81"/>
            <rFont val="Tahoma"/>
            <family val="2"/>
          </rPr>
          <t>If this amount is greater than the Payments to Contractors on the Fund Activity tab, an "error"  message will appear.  Refer to step 2b or contact DOA for assistance.</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Sharon H. Lawrence</author>
    <author>LAR</author>
  </authors>
  <commentList>
    <comment ref="B7" authorId="0" shapeId="0" xr:uid="{00000000-0006-0000-0300-000001000000}">
      <text>
        <r>
          <rPr>
            <sz val="8"/>
            <color indexed="81"/>
            <rFont val="Tahoma"/>
            <family val="2"/>
          </rPr>
          <t xml:space="preserve">If this submission is a </t>
        </r>
        <r>
          <rPr>
            <b/>
            <sz val="8"/>
            <color indexed="81"/>
            <rFont val="Tahoma"/>
            <family val="2"/>
          </rPr>
          <t>revision</t>
        </r>
        <r>
          <rPr>
            <sz val="8"/>
            <color indexed="81"/>
            <rFont val="Tahoma"/>
            <family val="2"/>
          </rPr>
          <t xml:space="preserve"> to a previous submission for which DOA acknowledged receipt and acceptance, </t>
        </r>
        <r>
          <rPr>
            <b/>
            <sz val="8"/>
            <color indexed="81"/>
            <rFont val="Tahoma"/>
            <family val="2"/>
          </rPr>
          <t>COMPLETE THE REVISION CONTROL LOG TAB.</t>
        </r>
      </text>
    </comment>
    <comment ref="D17" authorId="1" shapeId="0" xr:uid="{00000000-0006-0000-0300-000002000000}">
      <text>
        <r>
          <rPr>
            <sz val="8"/>
            <color indexed="81"/>
            <rFont val="Tahoma"/>
            <family val="2"/>
          </rPr>
          <t>This column is populated with cumulative totals derived from all prior Attachment 5 submissions for this contract.</t>
        </r>
      </text>
    </comment>
    <comment ref="D62" authorId="1" shapeId="0" xr:uid="{00000000-0006-0000-0300-000003000000}">
      <text>
        <r>
          <rPr>
            <sz val="8"/>
            <color indexed="81"/>
            <rFont val="Tahoma"/>
            <family val="2"/>
          </rPr>
          <t xml:space="preserve">This amount should equal the balance of unspent proceeds as of June 30, 2024, from the </t>
        </r>
        <r>
          <rPr>
            <b/>
            <sz val="8"/>
            <color indexed="81"/>
            <rFont val="Tahoma"/>
            <family val="2"/>
          </rPr>
          <t xml:space="preserve">Fund Activity </t>
        </r>
        <r>
          <rPr>
            <sz val="8"/>
            <color indexed="81"/>
            <rFont val="Tahoma"/>
            <family val="2"/>
          </rPr>
          <t>tab shown at left.  If it does not, then an "error" message will appear.</t>
        </r>
      </text>
    </comment>
  </commentList>
</comments>
</file>

<file path=xl/sharedStrings.xml><?xml version="1.0" encoding="utf-8"?>
<sst xmlns="http://schemas.openxmlformats.org/spreadsheetml/2006/main" count="3736" uniqueCount="3007">
  <si>
    <t>Agency Name</t>
  </si>
  <si>
    <t>Beginning Balance</t>
  </si>
  <si>
    <t>Amount</t>
  </si>
  <si>
    <t>Agency Number</t>
  </si>
  <si>
    <t>Description</t>
  </si>
  <si>
    <t>Year:</t>
  </si>
  <si>
    <t>Principal</t>
  </si>
  <si>
    <t>Interest</t>
  </si>
  <si>
    <t>Total</t>
  </si>
  <si>
    <t>Total:</t>
  </si>
  <si>
    <t>Do not modify beyond this line.  Drop Down Lists.</t>
  </si>
  <si>
    <t>Function (GASBS 34)</t>
  </si>
  <si>
    <t>Drop-down list</t>
  </si>
  <si>
    <t>1-Education</t>
  </si>
  <si>
    <t>3-Administration of Justice</t>
  </si>
  <si>
    <t>4-Individual and Family Services</t>
  </si>
  <si>
    <t>5-Resources and Economic Development</t>
  </si>
  <si>
    <t>6-Transportation</t>
  </si>
  <si>
    <t>7-General Government</t>
  </si>
  <si>
    <t>8-Enterprise</t>
  </si>
  <si>
    <t>Yes</t>
  </si>
  <si>
    <t>No</t>
  </si>
  <si>
    <t>Agency Contact Name</t>
  </si>
  <si>
    <t>Agency Contact Phone Number:</t>
  </si>
  <si>
    <t>Date Completed:</t>
  </si>
  <si>
    <t>Revision Date</t>
  </si>
  <si>
    <t>Tab Name</t>
  </si>
  <si>
    <t>Row Number</t>
  </si>
  <si>
    <t>Column Letter</t>
  </si>
  <si>
    <t>Previous Information</t>
  </si>
  <si>
    <t>Revised Information</t>
  </si>
  <si>
    <t>Long-term Debt</t>
  </si>
  <si>
    <t>B</t>
  </si>
  <si>
    <t>C</t>
  </si>
  <si>
    <t>D</t>
  </si>
  <si>
    <t>E</t>
  </si>
  <si>
    <t>A</t>
  </si>
  <si>
    <t>SENATE</t>
  </si>
  <si>
    <t>HOUSE OF DELEGATES</t>
  </si>
  <si>
    <t>DIVISION OF LEGISLATIVE SERVICES</t>
  </si>
  <si>
    <t>SUPREME COURT</t>
  </si>
  <si>
    <t>VIRGINIA STATE BAR</t>
  </si>
  <si>
    <t>LIEUTENANT GOVERNOR</t>
  </si>
  <si>
    <t>DEPARTMENT OF PLANNING AND BUDGET</t>
  </si>
  <si>
    <t>DEPARTMENT OF MILITARY AFFAIRS</t>
  </si>
  <si>
    <t>DEPARTMENT OF EMERGENCY MANAGEMENT</t>
  </si>
  <si>
    <t>DEPARTMENT OF HUMAN RESOURCE MANAGEMENT</t>
  </si>
  <si>
    <t>AUDITOR OF PUBLIC ACCOUNTS</t>
  </si>
  <si>
    <t>VIRGINIA INFORMATION TECHNOLOGIES AGENCY</t>
  </si>
  <si>
    <t>DEPARTMENT OF CRIMINAL JUSTICE SERVICES</t>
  </si>
  <si>
    <t>THE SCIENCE MUSEUM OF VIRGINIA</t>
  </si>
  <si>
    <t>VIRGINIA COMMISSION FOR THE ARTS</t>
  </si>
  <si>
    <t>DEPARTMENT OF ACCOUNTS</t>
  </si>
  <si>
    <t>DEPARTMENT OF THE TREASURY</t>
  </si>
  <si>
    <t>DEPARTMENT OF MOTOR VEHICLES</t>
  </si>
  <si>
    <t>DEPARTMENT OF STATE POLICE</t>
  </si>
  <si>
    <t>COMPENSATION BOARD</t>
  </si>
  <si>
    <t>VIRGINIA RETIREMENT SYSTEM</t>
  </si>
  <si>
    <t>DEPARTMENT OF TAXATION</t>
  </si>
  <si>
    <t>STATE CORPORATION COMMISSION</t>
  </si>
  <si>
    <t>VIRGINIA COLLEGE SAVINGS PLAN</t>
  </si>
  <si>
    <t>DEPARTMENT OF LABOR AND INDUSTRY</t>
  </si>
  <si>
    <t>VIRGINIA EMPLOYMENT COMMISSION</t>
  </si>
  <si>
    <t>DEPARTMENT OF GENERAL SERVICES</t>
  </si>
  <si>
    <t>THE LIBRARY OF VIRGINIA</t>
  </si>
  <si>
    <t>DEPARTMENT OF HEALTH PROFESSIONS</t>
  </si>
  <si>
    <t>BOARD OF BAR EXAMINERS</t>
  </si>
  <si>
    <t>VIRGINIA MUSEUM OF FINE ARTS</t>
  </si>
  <si>
    <t>FRONTIER CULTURE MUSEUM OF VIRGINIA</t>
  </si>
  <si>
    <t>MARINE RESOURCES COMMISSION</t>
  </si>
  <si>
    <t>VIRGINIA RACING COMMISSION</t>
  </si>
  <si>
    <t>DEPARTMENT OF FORESTRY</t>
  </si>
  <si>
    <t>GUNSTON HALL</t>
  </si>
  <si>
    <t>DEPARTMENT OF HISTORIC RESOURCES</t>
  </si>
  <si>
    <t>JAMESTOWN-YORKTOWN FOUNDATION</t>
  </si>
  <si>
    <t>DEPARTMENT OF ENVIRONMENTAL QUALITY</t>
  </si>
  <si>
    <t>DEPARTMENT OF TRANSPORTATION</t>
  </si>
  <si>
    <t>DEPARTMENT OF HEALTH</t>
  </si>
  <si>
    <t>VIRGINIA CORRECTIONAL ENTERPRISES</t>
  </si>
  <si>
    <t>DEPARTMENT OF CORRECTIONAL EDUCATION</t>
  </si>
  <si>
    <t>DEPARTMENT OF SOCIAL SERVICES</t>
  </si>
  <si>
    <t>DEPARTMENT OF JUVENILE JUSTICE</t>
  </si>
  <si>
    <t>DEPARTMENT OF AVIATION</t>
  </si>
  <si>
    <t>DEPARTMENT OF VETERANS SERVICES</t>
  </si>
  <si>
    <t>VIRGINIA MUSEUM OF NATURAL HISTORY</t>
  </si>
  <si>
    <t>COMMONWEALTH ATTORNEYS' SERVICES COUNCIL</t>
  </si>
  <si>
    <t>DEPT OF ALCOHOLIC BEVERAGE CONTROL</t>
  </si>
  <si>
    <t>Ending Balance</t>
  </si>
  <si>
    <t>DISABILITY COMMISSION</t>
  </si>
  <si>
    <t>DEPARTMENT OF FORENSIC SCIENCE</t>
  </si>
  <si>
    <t>OFFICE OF THE INSPECTOR GENERAL</t>
  </si>
  <si>
    <t>9-Capital Outlay</t>
  </si>
  <si>
    <t xml:space="preserve">Total </t>
  </si>
  <si>
    <t>SOUTHERN VA CENTER FOR HIGHER EDUCATION</t>
  </si>
  <si>
    <t>Cash</t>
  </si>
  <si>
    <t>Capital Outlay Expenditures</t>
  </si>
  <si>
    <t>debit</t>
  </si>
  <si>
    <t>credit</t>
  </si>
  <si>
    <t xml:space="preserve">       Cash</t>
  </si>
  <si>
    <t>Capital Assets</t>
  </si>
  <si>
    <t>1)  Entry to record Energy Contract Liability at the beginning of the year:</t>
  </si>
  <si>
    <t xml:space="preserve">        Capital Outlay Expenditures</t>
  </si>
  <si>
    <t>4)  Entry to record investment income:</t>
  </si>
  <si>
    <t>Capital Projects Fund Entries</t>
  </si>
  <si>
    <t>Government-wide Conversion  Entries</t>
  </si>
  <si>
    <t>Notes Payable</t>
  </si>
  <si>
    <t xml:space="preserve">       Notes Payable</t>
  </si>
  <si>
    <t xml:space="preserve">        Revenues - Investment Income</t>
  </si>
  <si>
    <t>Balance Sheet</t>
  </si>
  <si>
    <t>Statement of Activities</t>
  </si>
  <si>
    <t>Statement of Revenues , Expenditures, and Changes in Fund Balance</t>
  </si>
  <si>
    <t>Revenues</t>
  </si>
  <si>
    <t>Interest, Dividends, Rents, and Other Investment Income</t>
  </si>
  <si>
    <t>Expenditures</t>
  </si>
  <si>
    <t>Proceeds from Energy Contracts</t>
  </si>
  <si>
    <t>Net Change in Fund Balances</t>
  </si>
  <si>
    <t>Fund Balance July 1</t>
  </si>
  <si>
    <t>Fund Balance June 30</t>
  </si>
  <si>
    <t>Revenues Over (Under) Expenditures</t>
  </si>
  <si>
    <t>Other Financing Sources (Uses)</t>
  </si>
  <si>
    <t>Assets</t>
  </si>
  <si>
    <t>Liabilities</t>
  </si>
  <si>
    <t xml:space="preserve">Fund Balances Reserved for </t>
  </si>
  <si>
    <t>Capital Acquisition</t>
  </si>
  <si>
    <t>Accounts Payable</t>
  </si>
  <si>
    <t xml:space="preserve">        Accounts Payable</t>
  </si>
  <si>
    <t>Transfers In</t>
  </si>
  <si>
    <t xml:space="preserve">     Notes Payable - Due within 1 year</t>
  </si>
  <si>
    <t>Cash equivalents not with the treasurer</t>
  </si>
  <si>
    <t>Investments</t>
  </si>
  <si>
    <t xml:space="preserve">     Cash</t>
  </si>
  <si>
    <t xml:space="preserve">2)  Entry to reclassify proceeds moved to cash equivalents or investments </t>
  </si>
  <si>
    <t>Capital Projects Fund Government-wide Statements</t>
  </si>
  <si>
    <t>Capital Projects Fund Statements</t>
  </si>
  <si>
    <t>Statement of Net Assets</t>
  </si>
  <si>
    <t xml:space="preserve">   Notes Payable - Due within one year</t>
  </si>
  <si>
    <t xml:space="preserve">   Notes Payable - Due in more than one year</t>
  </si>
  <si>
    <t>B)  What date did your agency receive the proceeds?</t>
  </si>
  <si>
    <t>Original Cost</t>
  </si>
  <si>
    <t>FAACS ID #</t>
  </si>
  <si>
    <t>Payments to Contractors</t>
  </si>
  <si>
    <t>Debt Worksheet</t>
  </si>
  <si>
    <t>Fund Activity</t>
  </si>
  <si>
    <t>F</t>
  </si>
  <si>
    <t>G</t>
  </si>
  <si>
    <t>H</t>
  </si>
  <si>
    <t>I</t>
  </si>
  <si>
    <t>Step 2: Fund Activity (Cash Basis)</t>
  </si>
  <si>
    <t>Beginning Balance of Unspent Proceeds</t>
  </si>
  <si>
    <t>Ending Balance of Unspent Proceeds</t>
  </si>
  <si>
    <t>Step 3: Accruals</t>
  </si>
  <si>
    <t>Step 2:  Detailed information about the principal and interest debt service payments</t>
  </si>
  <si>
    <t>Principal Amount</t>
  </si>
  <si>
    <t>Interest Amount</t>
  </si>
  <si>
    <t>Step 3: Future Principal and Interest Payments</t>
  </si>
  <si>
    <t>100</t>
  </si>
  <si>
    <t>101</t>
  </si>
  <si>
    <t>107</t>
  </si>
  <si>
    <t>109</t>
  </si>
  <si>
    <t>110</t>
  </si>
  <si>
    <t>111</t>
  </si>
  <si>
    <t>103, 111, 112, 113, 114, 115, 116, 125, 160</t>
  </si>
  <si>
    <t>117</t>
  </si>
  <si>
    <t>119</t>
  </si>
  <si>
    <t>122</t>
  </si>
  <si>
    <t>123</t>
  </si>
  <si>
    <t>127</t>
  </si>
  <si>
    <t>129</t>
  </si>
  <si>
    <t>132</t>
  </si>
  <si>
    <t>133</t>
  </si>
  <si>
    <t>136</t>
  </si>
  <si>
    <t>140</t>
  </si>
  <si>
    <t>141</t>
  </si>
  <si>
    <t>141, 143</t>
  </si>
  <si>
    <t>146</t>
  </si>
  <si>
    <t>151</t>
  </si>
  <si>
    <t>152</t>
  </si>
  <si>
    <t>154</t>
  </si>
  <si>
    <t>156</t>
  </si>
  <si>
    <t>157</t>
  </si>
  <si>
    <t>158</t>
  </si>
  <si>
    <t>161</t>
  </si>
  <si>
    <t>165</t>
  </si>
  <si>
    <t>171</t>
  </si>
  <si>
    <t>172</t>
  </si>
  <si>
    <t>174</t>
  </si>
  <si>
    <t>181</t>
  </si>
  <si>
    <t>182</t>
  </si>
  <si>
    <t>191</t>
  </si>
  <si>
    <t>194</t>
  </si>
  <si>
    <t>199</t>
  </si>
  <si>
    <t>201</t>
  </si>
  <si>
    <t>197, 200, 201</t>
  </si>
  <si>
    <t>202</t>
  </si>
  <si>
    <t>218</t>
  </si>
  <si>
    <t>222</t>
  </si>
  <si>
    <t>223</t>
  </si>
  <si>
    <t>233</t>
  </si>
  <si>
    <t>238</t>
  </si>
  <si>
    <t>239</t>
  </si>
  <si>
    <t>245</t>
  </si>
  <si>
    <t>262</t>
  </si>
  <si>
    <t>301</t>
  </si>
  <si>
    <t>301, 307</t>
  </si>
  <si>
    <t>402</t>
  </si>
  <si>
    <t>403</t>
  </si>
  <si>
    <t>409</t>
  </si>
  <si>
    <t>411</t>
  </si>
  <si>
    <t>413</t>
  </si>
  <si>
    <t>417</t>
  </si>
  <si>
    <t>423</t>
  </si>
  <si>
    <t>425</t>
  </si>
  <si>
    <t>400, 425</t>
  </si>
  <si>
    <t>440</t>
  </si>
  <si>
    <t>501</t>
  </si>
  <si>
    <t>505</t>
  </si>
  <si>
    <t>601</t>
  </si>
  <si>
    <t>602</t>
  </si>
  <si>
    <t>701</t>
  </si>
  <si>
    <t>711</t>
  </si>
  <si>
    <t>720</t>
  </si>
  <si>
    <t>722</t>
  </si>
  <si>
    <t>750</t>
  </si>
  <si>
    <t>765</t>
  </si>
  <si>
    <t>777</t>
  </si>
  <si>
    <t>778</t>
  </si>
  <si>
    <t>837</t>
  </si>
  <si>
    <t>841</t>
  </si>
  <si>
    <t>848</t>
  </si>
  <si>
    <t>INDIGENT DEFENSE COMMISSION</t>
  </si>
  <si>
    <t>912</t>
  </si>
  <si>
    <t>937</t>
  </si>
  <si>
    <t>942</t>
  </si>
  <si>
    <t>957</t>
  </si>
  <si>
    <t>999</t>
  </si>
  <si>
    <t>Agencies Included in this Attachment</t>
  </si>
  <si>
    <t>Step 4: Subsequent Events</t>
  </si>
  <si>
    <t>Date Agreement Signed</t>
  </si>
  <si>
    <t>Proceeds</t>
  </si>
  <si>
    <t>Function</t>
  </si>
  <si>
    <t>Cash on deposit with Escrow Agent</t>
  </si>
  <si>
    <t>Investments on deposit with Escrow Agent</t>
  </si>
  <si>
    <t xml:space="preserve">      Expenditures</t>
  </si>
  <si>
    <t>5)  Entry to record accounts payable-Retainage:</t>
  </si>
  <si>
    <t>6)  Entry to Record Beg. Fund Balance</t>
  </si>
  <si>
    <t xml:space="preserve">        Beginning Fund Balance</t>
  </si>
  <si>
    <t>Interest on Long-term debt</t>
  </si>
  <si>
    <t>Expenditures Interest on long-term debt</t>
  </si>
  <si>
    <t xml:space="preserve">     Expenditures - by function</t>
  </si>
  <si>
    <t>Explanation</t>
  </si>
  <si>
    <t>720a</t>
  </si>
  <si>
    <t>720b</t>
  </si>
  <si>
    <t>720c</t>
  </si>
  <si>
    <t>738</t>
  </si>
  <si>
    <t>MENTAL HEALTH - Southwestern Virginia Training Center</t>
  </si>
  <si>
    <t>707</t>
  </si>
  <si>
    <t>MENTAL HEALTH - Central VS Training Center</t>
  </si>
  <si>
    <t>726</t>
  </si>
  <si>
    <t>MENTAL HEALTH - Southside VA Training Center</t>
  </si>
  <si>
    <t xml:space="preserve">       Beginning Fund Balance </t>
  </si>
  <si>
    <t xml:space="preserve">       Ending Fund Balance </t>
  </si>
  <si>
    <t>Prepared by:</t>
  </si>
  <si>
    <t>Name</t>
  </si>
  <si>
    <t>Title</t>
  </si>
  <si>
    <t>Reviewed by:</t>
  </si>
  <si>
    <t xml:space="preserve">     Notes Payable - Due in more than one year</t>
  </si>
  <si>
    <t>7)  Entry to Reverse Prior Year Payable Entries</t>
  </si>
  <si>
    <t>Date:</t>
  </si>
  <si>
    <t>3)  Entry to record payments to contractors and other (excluding debt service):</t>
  </si>
  <si>
    <t>Transfers</t>
  </si>
  <si>
    <t>3)  Entry to record accounts payable:</t>
  </si>
  <si>
    <t>4)  Eliminate "Other Financing Source" and record new debt</t>
  </si>
  <si>
    <t>5)  To reduce notes payable by the fiscal year principal payment</t>
  </si>
  <si>
    <t>6)  To split the Notes Payable between due within 1 year and due in more than 1 year</t>
  </si>
  <si>
    <t>7)  To reclassify expenditures - by function from the fund statements to interest on long-term debt for the government-wide statements</t>
  </si>
  <si>
    <t>8)  Reclassify expenses that are for capital assets (To be recorded by Capital Assets Analyst)</t>
  </si>
  <si>
    <t>9)  Entry to Reverse Prior Year Payable Entries</t>
  </si>
  <si>
    <t>2)  Entry to record Gov't-wide payable at the beginning of the year:</t>
  </si>
  <si>
    <t xml:space="preserve">       Capital Outlay Expenditures</t>
  </si>
  <si>
    <t xml:space="preserve">     Capital Outlay Expenditures</t>
  </si>
  <si>
    <t xml:space="preserve">        Notes Payable</t>
  </si>
  <si>
    <t>10)  Entry to Adjust Beginning Net Assets If Necessary (Keyed by DOA After Submission)</t>
  </si>
  <si>
    <t>(Do Beginning Balance Adj. if any difference)</t>
  </si>
  <si>
    <t>Other Financing Source - Proceeds from Energy Contracts</t>
  </si>
  <si>
    <t>(These should always equal after final AJE for Beg. Bal Adjustment)</t>
  </si>
  <si>
    <t>(These should equal After final AJE for Beg. Bal Adjustment)</t>
  </si>
  <si>
    <t>Check Figure</t>
  </si>
  <si>
    <t>FUND</t>
  </si>
  <si>
    <t>GW</t>
  </si>
  <si>
    <t>Capital Outlay (To Be Reclassed by CA Analyst)</t>
  </si>
  <si>
    <t>Agency Name:</t>
  </si>
  <si>
    <t>A)  What date was the new financing agreement signed?</t>
  </si>
  <si>
    <t>Step 1:</t>
  </si>
  <si>
    <t>Step 1: General Information (New Contracts)</t>
  </si>
  <si>
    <t>Fiscal Officer</t>
  </si>
  <si>
    <t>Compounded</t>
  </si>
  <si>
    <t>11)  Entry to increase Notes Payable for compounded interest (New for FY2008)</t>
  </si>
  <si>
    <t xml:space="preserve">     Notes Payable</t>
  </si>
  <si>
    <t>Cash Equivalents on deposit with Escrow Agent</t>
  </si>
  <si>
    <t xml:space="preserve">If the agency's beginning energy performance contract obligation is different than the ending obligation reflected </t>
  </si>
  <si>
    <t>Agency Number:</t>
  </si>
  <si>
    <t>Other Description</t>
  </si>
  <si>
    <t>Variance</t>
  </si>
  <si>
    <t>Explanation of Variance</t>
  </si>
  <si>
    <t>1)  Did any payments or payables to contractors on the Fund Activity tab result in</t>
  </si>
  <si>
    <t>(Enter as negative)</t>
  </si>
  <si>
    <t>8)  Entry to Adjust Beginning Fund Balance If Necessary (Keyed by DOA After Submission)</t>
  </si>
  <si>
    <t>Beginning Fund Balance</t>
  </si>
  <si>
    <t xml:space="preserve">     IF YES COMPLETE THE NEXT SECTION BELOW.</t>
  </si>
  <si>
    <t>Asset Category</t>
  </si>
  <si>
    <t>Acquisition Date</t>
  </si>
  <si>
    <t>Building</t>
  </si>
  <si>
    <t>CIP</t>
  </si>
  <si>
    <t xml:space="preserve">Equipment </t>
  </si>
  <si>
    <t>Infrastructure</t>
  </si>
  <si>
    <t>Land</t>
  </si>
  <si>
    <r>
      <t xml:space="preserve">a)  Explain why capitalized assets </t>
    </r>
    <r>
      <rPr>
        <b/>
        <u/>
        <sz val="10"/>
        <color indexed="8"/>
        <rFont val="Times New Roman"/>
        <family val="1"/>
      </rPr>
      <t>including</t>
    </r>
    <r>
      <rPr>
        <sz val="10"/>
        <color indexed="8"/>
        <rFont val="Times New Roman"/>
        <family val="1"/>
      </rPr>
      <t xml:space="preserve"> CIP were not recorded in FAACS in the current fiscal year.</t>
    </r>
  </si>
  <si>
    <t>Capital Assets acquired with Prior Year Outlays Recorded in FAACS</t>
  </si>
  <si>
    <t>Capital Assets acquired with Current Year Outlays Recorded in FAACS</t>
  </si>
  <si>
    <t>Capital Assets acquired but not recorded in FAACS</t>
  </si>
  <si>
    <t>Estimated Useful Life (in years)</t>
  </si>
  <si>
    <t>Amount of CIP (Decrease)</t>
  </si>
  <si>
    <t>Equipment</t>
  </si>
  <si>
    <t>Reclassification of CIP to Buildings, Infrastructure, Equipment or Land</t>
  </si>
  <si>
    <r>
      <t xml:space="preserve">a)  Were the capitalized assets </t>
    </r>
    <r>
      <rPr>
        <b/>
        <u/>
        <sz val="10"/>
        <color indexed="8"/>
        <rFont val="Times New Roman"/>
        <family val="1"/>
      </rPr>
      <t>including</t>
    </r>
    <r>
      <rPr>
        <sz val="10"/>
        <color indexed="8"/>
        <rFont val="Times New Roman"/>
        <family val="1"/>
      </rPr>
      <t xml:space="preserve"> CIP recorded in FAACS in the current fiscal year?</t>
    </r>
  </si>
  <si>
    <r>
      <t xml:space="preserve">b)  Were the capitalized assets </t>
    </r>
    <r>
      <rPr>
        <b/>
        <u/>
        <sz val="10"/>
        <color indexed="8"/>
        <rFont val="Times New Roman"/>
        <family val="1"/>
      </rPr>
      <t>including</t>
    </r>
    <r>
      <rPr>
        <sz val="10"/>
        <color indexed="8"/>
        <rFont val="Times New Roman"/>
        <family val="1"/>
      </rPr>
      <t xml:space="preserve"> CIP recorded in FAACS in the current fiscal year</t>
    </r>
  </si>
  <si>
    <t>please provide the reason for the difference.</t>
  </si>
  <si>
    <t>2)  Assets recorded in FAACS in the current fiscal year.</t>
  </si>
  <si>
    <t>yes</t>
  </si>
  <si>
    <t>no</t>
  </si>
  <si>
    <r>
      <t xml:space="preserve">          actually paid for in </t>
    </r>
    <r>
      <rPr>
        <b/>
        <u/>
        <sz val="10"/>
        <color indexed="8"/>
        <rFont val="Times New Roman"/>
        <family val="1"/>
      </rPr>
      <t>prior year(s)</t>
    </r>
    <r>
      <rPr>
        <sz val="10"/>
        <color indexed="8"/>
        <rFont val="Times New Roman"/>
        <family val="1"/>
      </rPr>
      <t>?</t>
    </r>
  </si>
  <si>
    <t xml:space="preserve">     (DOA may contact you for additional information related to capital assets.)</t>
  </si>
  <si>
    <t>MAGISTRATE SYSTEM</t>
  </si>
  <si>
    <t>VIRGINIA CODE COMMISSION</t>
  </si>
  <si>
    <t>JUDICIAL INQUIRY AND REVIEW COMMISSION</t>
  </si>
  <si>
    <t>CIRCUIT COURTS</t>
  </si>
  <si>
    <t>GENERAL DISTRICT COURTS</t>
  </si>
  <si>
    <t>COMBINED DISTRICT COURTS</t>
  </si>
  <si>
    <t>OFFICE OF THE GOVERNOR</t>
  </si>
  <si>
    <t>COURT OF APPEALS OF VIRGINIA</t>
  </si>
  <si>
    <t>Shannon M. Hargitt</t>
  </si>
  <si>
    <t>ADMINISTRATION OF HEALTH INSURANCE</t>
  </si>
  <si>
    <t>Kristin A. Reiter</t>
  </si>
  <si>
    <t>TREASURY BOARD</t>
  </si>
  <si>
    <t>Barry C. Faison</t>
  </si>
  <si>
    <t>VIRGINIA CRIMINAL SENTENCING COMMISSION</t>
  </si>
  <si>
    <t>Reggie Williams</t>
  </si>
  <si>
    <t>DEPARTMENT OF ACCOUNTS TRANSFER PAYMENTS</t>
  </si>
  <si>
    <t>SECRETARY OF THE COMMONWEALTH</t>
  </si>
  <si>
    <t>Deborah Courtney</t>
  </si>
  <si>
    <t>SECRETARY OF ADMINISTRATION</t>
  </si>
  <si>
    <t>SECRETARY OF EDUCATION</t>
  </si>
  <si>
    <t>SECRETARY OF TRANSPORTATION</t>
  </si>
  <si>
    <t>SECRETARY OF HEALTH AND HUMAN RESOURCES</t>
  </si>
  <si>
    <t>SECRETARY OF FINANCE</t>
  </si>
  <si>
    <t>SECRETARY OF COMMERCE AND TRADE</t>
  </si>
  <si>
    <t>SECRETARY OF AGRICULTURE AND FORESTRY</t>
  </si>
  <si>
    <t>Janice Rankin</t>
  </si>
  <si>
    <t>Anita B. Watkins</t>
  </si>
  <si>
    <t>BOARD OF ACCOUNTANCY</t>
  </si>
  <si>
    <t>Ellie Boyd</t>
  </si>
  <si>
    <t>VIRGINIA-ISRAEL ADVISORY BOARD</t>
  </si>
  <si>
    <t>MOTOR VEHICLE DEALER BOARD</t>
  </si>
  <si>
    <t>DEPARTMENT OF MOTOR VEHICLES TRANSFER PAYMENTS</t>
  </si>
  <si>
    <t>Louis B. Eacho</t>
  </si>
  <si>
    <t>Donna Carter</t>
  </si>
  <si>
    <t>CAPITOL SQUARE PRESERVATION COUNCIL</t>
  </si>
  <si>
    <t>VIRGINIA COMMISSION ON YOUTH</t>
  </si>
  <si>
    <t>VIRGINIA HOUSING COMMISSION</t>
  </si>
  <si>
    <t>CHESAPEAKE BAY COMMISSION</t>
  </si>
  <si>
    <t>JOINT COMMISSION ON HEALTH CARE</t>
  </si>
  <si>
    <t>INTERSTATE ORGANIZATION CONTRIBUTIONS</t>
  </si>
  <si>
    <t>Tracey DeBord</t>
  </si>
  <si>
    <t>DEPARTMENT OF FIRE PROGRAMS</t>
  </si>
  <si>
    <t>DIVISION OF CAPITOL POLICE</t>
  </si>
  <si>
    <t>STATE WATER COMMISSION</t>
  </si>
  <si>
    <t>John Thaniel</t>
  </si>
  <si>
    <t>Angela Coleman</t>
  </si>
  <si>
    <t>COMMISSION ON CIVICS EDUCATION</t>
  </si>
  <si>
    <t xml:space="preserve">  debt service)</t>
  </si>
  <si>
    <t>Other Payments (excluding scheduled</t>
  </si>
  <si>
    <t>If yes, provide an explanation below or in a separate file.</t>
  </si>
  <si>
    <t>Construction in Progress</t>
  </si>
  <si>
    <t>Contract Amount</t>
  </si>
  <si>
    <t>Step 1: Reconciliation of Cumulative Asset Beginning Balance</t>
  </si>
  <si>
    <t>Step 2: Review of Cumulative Asset Beginning Balance Detail</t>
  </si>
  <si>
    <t>Cumulative Investment Earnings</t>
  </si>
  <si>
    <t>Per Agency Records</t>
  </si>
  <si>
    <t>Att 5 Totals</t>
  </si>
  <si>
    <t>amount and cumulative totals for all Attachment 5 submissions will pre-populate based on the agency number.  Please provide an</t>
  </si>
  <si>
    <t>explanation of any variances in the "Explanation of Variance" column.</t>
  </si>
  <si>
    <t>Provide the cumulative totals per agency records for each category in the "Per Agency Records" column.  The initial contract</t>
  </si>
  <si>
    <t>Reconciliation</t>
  </si>
  <si>
    <t>Current year activity:</t>
  </si>
  <si>
    <r>
      <t xml:space="preserve">Enter current year amounts in yellow-shaded cells.  Unshaded cells will pre-populate with amounts from the </t>
    </r>
    <r>
      <rPr>
        <b/>
        <sz val="10"/>
        <color indexed="8"/>
        <rFont val="Times New Roman"/>
        <family val="1"/>
      </rPr>
      <t>Fund Activity</t>
    </r>
    <r>
      <rPr>
        <sz val="10"/>
        <color indexed="8"/>
        <rFont val="Times New Roman"/>
        <family val="1"/>
      </rPr>
      <t xml:space="preserve"> and </t>
    </r>
    <r>
      <rPr>
        <b/>
        <sz val="10"/>
        <color indexed="8"/>
        <rFont val="Times New Roman"/>
        <family val="1"/>
      </rPr>
      <t>Capital Assets</t>
    </r>
    <r>
      <rPr>
        <sz val="10"/>
        <color indexed="8"/>
        <rFont val="Times New Roman"/>
        <family val="1"/>
      </rPr>
      <t xml:space="preserve"> tabs.</t>
    </r>
  </si>
  <si>
    <t>Non-capitalizable Expenditures (including extra</t>
  </si>
  <si>
    <t xml:space="preserve"> payments to principal from unspent proceeds)</t>
  </si>
  <si>
    <t>Cecelia Storm</t>
  </si>
  <si>
    <t>Tammy Davidson</t>
  </si>
  <si>
    <t>VIRGINIA STATE CRIME COMMISSION</t>
  </si>
  <si>
    <t>Douglas Page</t>
  </si>
  <si>
    <t>Jean Puckett</t>
  </si>
  <si>
    <t>Detailed information about assets acquired with energy performance contract proceeds (or acquisitions)</t>
  </si>
  <si>
    <t>b)  Complete the schedule below if capitalized equipment valued at $50,000 or more and all other asset categories valued at $100,000 or more acquired with energy performance contract proceeds were not recorded in FAACS.</t>
  </si>
  <si>
    <t>Initial Energy Performance Contract Amount</t>
  </si>
  <si>
    <t>Provide the fund the agency used to accumulate and pay energy efficiency savings</t>
  </si>
  <si>
    <t xml:space="preserve"> purchases/construction of capital assets?</t>
  </si>
  <si>
    <t xml:space="preserve">     IF NO, GO TO STEP 3 TO EXPLAIN WHY CERTAIN ITEMS WERE NOT RECORDED </t>
  </si>
  <si>
    <t xml:space="preserve">     IF NO, CONTACT DOA FOR ASSISTANCE WITH THE ERROR MESSAGE FROM STEP 2a.</t>
  </si>
  <si>
    <r>
      <t xml:space="preserve">3)  Assets purchased/constructed in the current fiscal year but </t>
    </r>
    <r>
      <rPr>
        <b/>
        <u/>
        <sz val="10"/>
        <rFont val="Times New Roman"/>
        <family val="1"/>
      </rPr>
      <t>not</t>
    </r>
    <r>
      <rPr>
        <sz val="10"/>
        <rFont val="Times New Roman"/>
        <family val="1"/>
      </rPr>
      <t xml:space="preserve"> recorded in FAACS in the current fiscal year.</t>
    </r>
  </si>
  <si>
    <t>OFFICE OF THE STATE INSPECTOR GENERAL</t>
  </si>
  <si>
    <t>Christie Wells</t>
  </si>
  <si>
    <t>Julie O'Kelly</t>
  </si>
  <si>
    <t>Defeasance</t>
  </si>
  <si>
    <t>Current Year Proceeds/Refinancing</t>
  </si>
  <si>
    <t>Step 3: Reconciliation of Current Year Asset Balances and Activity:</t>
  </si>
  <si>
    <t>C)  What was the total Retainage Payable owed to contractors as of June 30?</t>
  </si>
  <si>
    <t>1)  Entry to record proceeds from new or refinance agreement:</t>
  </si>
  <si>
    <t xml:space="preserve">        Other Financing Source - Proceeds from new or refinance Energy Contracts</t>
  </si>
  <si>
    <t>Other Financing Use-Payment to Escrow</t>
  </si>
  <si>
    <t xml:space="preserve">        Cash</t>
  </si>
  <si>
    <t>1a</t>
  </si>
  <si>
    <t xml:space="preserve">       Other Financing Use-Payment to Escrow</t>
  </si>
  <si>
    <t>Deferral on debt defeasance</t>
  </si>
  <si>
    <t>8a</t>
  </si>
  <si>
    <t xml:space="preserve">     Accounts Payable</t>
  </si>
  <si>
    <t xml:space="preserve"> Ending Balance of Unspent Proceeds</t>
  </si>
  <si>
    <t>Ending
Fund Balance</t>
  </si>
  <si>
    <t>Ending
Obligation</t>
  </si>
  <si>
    <t xml:space="preserve"> Ending
Gov't-wide Balance</t>
  </si>
  <si>
    <t>Fund A/P - P Vouchers and Retainage</t>
  </si>
  <si>
    <t>Gov't-wide Payables</t>
  </si>
  <si>
    <t>Ending Balance CIP</t>
  </si>
  <si>
    <t>Ending Balance non-capitalizable expenditures</t>
  </si>
  <si>
    <t>Michelle Vucci</t>
  </si>
  <si>
    <t>Error</t>
  </si>
  <si>
    <t>1)</t>
  </si>
  <si>
    <t>2)</t>
  </si>
  <si>
    <r>
      <t>Reasonableness</t>
    </r>
    <r>
      <rPr>
        <sz val="10"/>
        <rFont val="Times New Roman"/>
        <family val="1"/>
      </rPr>
      <t>:  Do amounts appear reasonable?  Some indications of unreasonable amounts are as follows:</t>
    </r>
  </si>
  <si>
    <t xml:space="preserve">a)  There are negative amounts for line items that should not be negative.  </t>
  </si>
  <si>
    <t>3)</t>
  </si>
  <si>
    <t>I certify that the above questions have been completed and reviewed.</t>
  </si>
  <si>
    <t>Answer Required</t>
  </si>
  <si>
    <t xml:space="preserve">       Were any of these payments owed at June 30 but not paid until July or August?  </t>
  </si>
  <si>
    <t xml:space="preserve">               If yes, DOA may contact the agency with additional questions.</t>
  </si>
  <si>
    <t>There should be no "Error" messages or cells with "Answer Required".  Have you reviewed the submission and removed all Error messages and answered all questions?  If not, investigate and make corrections as deemed necessary.</t>
  </si>
  <si>
    <t>b) Significant fluctuations on the attachment between prior year and current year amounts may be an indication of amounts being reported on the incorrect line item.</t>
  </si>
  <si>
    <r>
      <t>Purpose</t>
    </r>
    <r>
      <rPr>
        <sz val="9"/>
        <rFont val="Times New Roman"/>
        <family val="1"/>
      </rPr>
      <t>:  This tab is to help ensure completeness of this attachment.  After the attachment is completed please answer the following questions.</t>
    </r>
  </si>
  <si>
    <t>SECRETARY OF VETERANS AND DEFENSE AFFAIRS</t>
  </si>
  <si>
    <t>n/a</t>
  </si>
  <si>
    <t>VIRGINIA COMMERCIAL SPACE FLIGHT AUTHORITY</t>
  </si>
  <si>
    <t>DEPARTMENT OF ELECTIONS</t>
  </si>
  <si>
    <t>VIRGINIA LOTTERY</t>
  </si>
  <si>
    <t>I certify that the above questions have been completed and are accurate.</t>
  </si>
  <si>
    <t>Certification</t>
  </si>
  <si>
    <t xml:space="preserve">
</t>
  </si>
  <si>
    <r>
      <t xml:space="preserve">Review the detail information shown in the </t>
    </r>
    <r>
      <rPr>
        <b/>
        <sz val="10"/>
        <color rgb="FF0000FF"/>
        <rFont val="Times New Roman"/>
        <family val="1"/>
      </rPr>
      <t xml:space="preserve">Prior Year </t>
    </r>
    <r>
      <rPr>
        <b/>
        <sz val="10"/>
        <color indexed="12"/>
        <rFont val="Times New Roman"/>
        <family val="1"/>
      </rPr>
      <t>Energy Performance Contract Cumulative Asset Balance By Agency</t>
    </r>
    <r>
      <rPr>
        <b/>
        <sz val="10"/>
        <color rgb="FF0000FF"/>
        <rFont val="Times New Roman"/>
        <family val="1"/>
      </rPr>
      <t xml:space="preserve"> List</t>
    </r>
    <r>
      <rPr>
        <sz val="10"/>
        <color indexed="8"/>
        <rFont val="Times New Roman"/>
        <family val="1"/>
      </rPr>
      <t xml:space="preserve"> published on DOA’s website for accuracy.   Are there any changes needed to the Prior Year Energy Performance Contract Cumulative Asset Balance By Agency List on DOA's website?</t>
    </r>
  </si>
  <si>
    <r>
      <t xml:space="preserve">Note: </t>
    </r>
    <r>
      <rPr>
        <sz val="9"/>
        <rFont val="Times New Roman"/>
        <family val="1"/>
      </rPr>
      <t xml:space="preserve"> If you discover an "Error" message on any tab that cannot be corrected because of a formula error or you cannot determine why there is an "Error" message, contact DOA.</t>
    </r>
  </si>
  <si>
    <r>
      <t xml:space="preserve">Certification: </t>
    </r>
    <r>
      <rPr>
        <sz val="10"/>
        <rFont val="Times New Roman"/>
        <family val="1"/>
      </rPr>
      <t>Do you certify that you have read and understood the instructions for completing this attachment and that (if you are the reviewer) it has been reviewed and is complete and accurate?</t>
    </r>
  </si>
  <si>
    <r>
      <t>(</t>
    </r>
    <r>
      <rPr>
        <b/>
        <u/>
        <sz val="10"/>
        <rFont val="Times New Roman"/>
        <family val="1"/>
      </rPr>
      <t>Note</t>
    </r>
    <r>
      <rPr>
        <sz val="10"/>
        <rFont val="Times New Roman"/>
        <family val="1"/>
      </rPr>
      <t>:  There should be a segregation of duties; therefore, the preparer and the reviewer should not be the same.  By typing your names below you certify that the preparer and reviewer were not the same and you have read and understood the instructions for completing this attachment.)</t>
    </r>
  </si>
  <si>
    <t>VIRGINIA COMMISSION ON INTERGOVERNMENTAL COOPERATION</t>
  </si>
  <si>
    <t>DIVISION OF LEGISLATIVE AUTOMATED SYSTEMS</t>
  </si>
  <si>
    <t>VIRGINIA WORKERS' COMPENSATION COMMISSION</t>
  </si>
  <si>
    <t>DEPARTMENT OF EDUCATION-DIRECT AID TO PUBLIC EDUCATION</t>
  </si>
  <si>
    <t>DEPARTMENT OF CONSERVATION AND RECREATION</t>
  </si>
  <si>
    <t>Sharon Partee</t>
  </si>
  <si>
    <t>WILSON WORKFORCE AND REHABILITATION CENTER</t>
  </si>
  <si>
    <t>VIRGINIA SCHOOL FOR THE DEAF AND THE BLIND</t>
  </si>
  <si>
    <t>Jeffrey Waite</t>
  </si>
  <si>
    <t>Leon Garnett</t>
  </si>
  <si>
    <t>STATE COUNCIL OF HIGHER EDUCATION FOR VIRGINIA</t>
  </si>
  <si>
    <t>VIRGINIA REHABILITATION CENTER FOR THE BLIND AND VISION IMPAIRED</t>
  </si>
  <si>
    <t>Darin Moore</t>
  </si>
  <si>
    <t>DEPARTMENT OF RAIL AND PUBLIC TRANSPORTATION</t>
  </si>
  <si>
    <t>DEPARTMENT OF MEDICAL ASSISTANCE SERVICES</t>
  </si>
  <si>
    <t>VIRGINIA BOARD FOR PEOPLE WITH DISABILITIES</t>
  </si>
  <si>
    <t>Theodore Darden, Jr.</t>
  </si>
  <si>
    <t>VIRGINIA FREEDOM OF INFORMATION ADVISORY COUNCIL</t>
  </si>
  <si>
    <t>JOINT COMMISSION ON TECHNOLOGY AND SCIENCE</t>
  </si>
  <si>
    <t xml:space="preserve">     IF YES, LIST THE ITEMS RECORDED IN FAACS IN THE SCHEDULE BELOW .</t>
  </si>
  <si>
    <t xml:space="preserve">     IN FAACS AND LIST THOSE ITEMS.</t>
  </si>
  <si>
    <t xml:space="preserve">     IF YES, LIST THE ITEMS RECORDED IN FAACS IN THE SCHEDULE BELOW.</t>
  </si>
  <si>
    <t>Fund</t>
  </si>
  <si>
    <t>Business Unit-Fund-Account</t>
  </si>
  <si>
    <t>Beginning Net Position</t>
  </si>
  <si>
    <t>Fund (Text)</t>
  </si>
  <si>
    <t>Fund (numeric)</t>
  </si>
  <si>
    <t>Fund Name</t>
  </si>
  <si>
    <t>01000</t>
  </si>
  <si>
    <t>General Fund</t>
  </si>
  <si>
    <t>02001</t>
  </si>
  <si>
    <t>SUPCT Special Revenue Fund</t>
  </si>
  <si>
    <t>02002</t>
  </si>
  <si>
    <t>VCSC Special Revenue Fund</t>
  </si>
  <si>
    <t>02003</t>
  </si>
  <si>
    <t>DBHDS Special Revenue Fund</t>
  </si>
  <si>
    <t>02004</t>
  </si>
  <si>
    <t>Comm on Civics Education Fund</t>
  </si>
  <si>
    <t>02005</t>
  </si>
  <si>
    <t>Tax Special Revenue Fund</t>
  </si>
  <si>
    <t>02010</t>
  </si>
  <si>
    <t>Garnishment/Child Support Fees</t>
  </si>
  <si>
    <t>02011</t>
  </si>
  <si>
    <t>DOA Statewide Accounting Svcs</t>
  </si>
  <si>
    <t>02012</t>
  </si>
  <si>
    <t>Firearms Transaction Program</t>
  </si>
  <si>
    <t>02013</t>
  </si>
  <si>
    <t>VA Farmland Preservation Fund</t>
  </si>
  <si>
    <t>02020</t>
  </si>
  <si>
    <t>Local Health Dist - Addtl Rev</t>
  </si>
  <si>
    <t>02021</t>
  </si>
  <si>
    <t>BOA Trust Fund</t>
  </si>
  <si>
    <t>02022</t>
  </si>
  <si>
    <t>Cntrl Rgstry Srch Fees-Non-Fed</t>
  </si>
  <si>
    <t>02023</t>
  </si>
  <si>
    <t>State Primary Fee Fund</t>
  </si>
  <si>
    <t>02024</t>
  </si>
  <si>
    <t>Training &amp; Forms Recovery Fund</t>
  </si>
  <si>
    <t>02030</t>
  </si>
  <si>
    <t>Bed And Upholstery Sanitation</t>
  </si>
  <si>
    <t>02031</t>
  </si>
  <si>
    <t>Medicaid Fraud Control Unit</t>
  </si>
  <si>
    <t>02032</t>
  </si>
  <si>
    <t>Tuition Assistance Grant Fund</t>
  </si>
  <si>
    <t>02033</t>
  </si>
  <si>
    <t>Civil War Site Preservation Fd</t>
  </si>
  <si>
    <t>02040</t>
  </si>
  <si>
    <t>Open-Space Preservation Fund</t>
  </si>
  <si>
    <t>02041</t>
  </si>
  <si>
    <t>Local Health District Mtch Rev</t>
  </si>
  <si>
    <t>02042</t>
  </si>
  <si>
    <t>Nurse Scholarship Fund</t>
  </si>
  <si>
    <t>02043</t>
  </si>
  <si>
    <t>Background Search Fees</t>
  </si>
  <si>
    <t>02044</t>
  </si>
  <si>
    <t>State/Local Hospitalization</t>
  </si>
  <si>
    <t>02050</t>
  </si>
  <si>
    <t>Local Health District Srvc Fee</t>
  </si>
  <si>
    <t>02051</t>
  </si>
  <si>
    <t>Semiconductor Mem/Logic Wafer</t>
  </si>
  <si>
    <t>02052</t>
  </si>
  <si>
    <t>Probation &amp; Parole Officers Fd</t>
  </si>
  <si>
    <t>02055</t>
  </si>
  <si>
    <t>Electronic Maintenance Fund</t>
  </si>
  <si>
    <t>02060</t>
  </si>
  <si>
    <t>Statewide Contract Vndr Rebate</t>
  </si>
  <si>
    <t>02061</t>
  </si>
  <si>
    <t>Non-Federal 10% Admin Fee Fund</t>
  </si>
  <si>
    <t>02062</t>
  </si>
  <si>
    <t>Voluntary Solar Resource Dev</t>
  </si>
  <si>
    <t>02063</t>
  </si>
  <si>
    <t>Anatomical Services-Bodies</t>
  </si>
  <si>
    <t>02070</t>
  </si>
  <si>
    <t>Distance Learning Reciprocity</t>
  </si>
  <si>
    <t>02072</t>
  </si>
  <si>
    <t>VA WW I &amp; II Commrtn Commssn</t>
  </si>
  <si>
    <t>02080</t>
  </si>
  <si>
    <t>SCC Pub Service Co Fee And Tax</t>
  </si>
  <si>
    <t>02081</t>
  </si>
  <si>
    <t>Non-Tax Collection Servs Fund</t>
  </si>
  <si>
    <t>02083</t>
  </si>
  <si>
    <t>3rd Party Withholding Suspense</t>
  </si>
  <si>
    <t>02090</t>
  </si>
  <si>
    <t>SCC Ins Fees &amp; Assessments</t>
  </si>
  <si>
    <t>02100</t>
  </si>
  <si>
    <t>SCC Banking Fees</t>
  </si>
  <si>
    <t>02101</t>
  </si>
  <si>
    <t>Acquisition Services Spec Fund</t>
  </si>
  <si>
    <t>02102</t>
  </si>
  <si>
    <t>Local ASAP Deficit Funding</t>
  </si>
  <si>
    <t>02103</t>
  </si>
  <si>
    <t>Med-Flight Operations</t>
  </si>
  <si>
    <t>02104</t>
  </si>
  <si>
    <t>Nursing Facility Sanctions</t>
  </si>
  <si>
    <t>02107</t>
  </si>
  <si>
    <t>DLS Special Revenue Fund</t>
  </si>
  <si>
    <t>02108</t>
  </si>
  <si>
    <t>Code Commission Spec Rev Fund</t>
  </si>
  <si>
    <t>02109</t>
  </si>
  <si>
    <t>Legis Automated Systems Fund</t>
  </si>
  <si>
    <t>02110</t>
  </si>
  <si>
    <t>Private Grant And Contract Rev</t>
  </si>
  <si>
    <t>02111</t>
  </si>
  <si>
    <t>Charge Card Rebate Fund</t>
  </si>
  <si>
    <t>02113</t>
  </si>
  <si>
    <t>CCV Special Revenue Fund</t>
  </si>
  <si>
    <t>02120</t>
  </si>
  <si>
    <t>Motor Vehicle Dealer Board</t>
  </si>
  <si>
    <t>02122</t>
  </si>
  <si>
    <t>DPB Special Revenue Fund</t>
  </si>
  <si>
    <t>02123</t>
  </si>
  <si>
    <t>DMA Special Revenue Fund</t>
  </si>
  <si>
    <t>02124</t>
  </si>
  <si>
    <t>Forest Mgmt State Owned Lands</t>
  </si>
  <si>
    <t>02125</t>
  </si>
  <si>
    <t>Aerospace Engn Manf Wrkfc Grnt</t>
  </si>
  <si>
    <t>02127</t>
  </si>
  <si>
    <t>VDEM Special Revenue Fund</t>
  </si>
  <si>
    <t>02128</t>
  </si>
  <si>
    <t>VA Veterans Care Cntr Spec Rev</t>
  </si>
  <si>
    <t>02129</t>
  </si>
  <si>
    <t>DHRM Special Revenue Fund</t>
  </si>
  <si>
    <t>02130</t>
  </si>
  <si>
    <t>Special Emergency Medical Srvc</t>
  </si>
  <si>
    <t>02131</t>
  </si>
  <si>
    <t>Cameron Foundation Grant Fund</t>
  </si>
  <si>
    <t>02132</t>
  </si>
  <si>
    <t>SBE Special Revenue Fund</t>
  </si>
  <si>
    <t>02133</t>
  </si>
  <si>
    <t>APA Special Revenue Fund</t>
  </si>
  <si>
    <t>02140</t>
  </si>
  <si>
    <t>DCJS Special Revenue Fund</t>
  </si>
  <si>
    <t>02141</t>
  </si>
  <si>
    <t>OAG Special Revenue Fund</t>
  </si>
  <si>
    <t>02142</t>
  </si>
  <si>
    <t>Forfeited Bond Fund</t>
  </si>
  <si>
    <t>02143</t>
  </si>
  <si>
    <t>DDC Special Revenue Fund</t>
  </si>
  <si>
    <t>02144</t>
  </si>
  <si>
    <t>Contract Collector Fund</t>
  </si>
  <si>
    <t>02145</t>
  </si>
  <si>
    <t>Data Lines Fund</t>
  </si>
  <si>
    <t>02146</t>
  </si>
  <si>
    <t>SMV Special Revenue Fund</t>
  </si>
  <si>
    <t>02147</t>
  </si>
  <si>
    <t>OSIG Special Revenue Fund</t>
  </si>
  <si>
    <t>02148</t>
  </si>
  <si>
    <t>VCA Special Revenue Fund</t>
  </si>
  <si>
    <t>02149</t>
  </si>
  <si>
    <t>Voluntary Remediation Fund</t>
  </si>
  <si>
    <t>02150</t>
  </si>
  <si>
    <t>Automtn Of Vital Records Vault</t>
  </si>
  <si>
    <t>02151</t>
  </si>
  <si>
    <t>Radiolgcl Emrgcy Preprdness Fd</t>
  </si>
  <si>
    <t>02152</t>
  </si>
  <si>
    <t>TD Special Revenue Fund</t>
  </si>
  <si>
    <t>02153</t>
  </si>
  <si>
    <t>Natural Area Preservation Fund</t>
  </si>
  <si>
    <t>02154</t>
  </si>
  <si>
    <t>DMV Special Revenue Fund</t>
  </si>
  <si>
    <t>02155</t>
  </si>
  <si>
    <t>TB Special Revenue Fund</t>
  </si>
  <si>
    <t>02156</t>
  </si>
  <si>
    <t>VSP Special Revenue Fund</t>
  </si>
  <si>
    <t>02157</t>
  </si>
  <si>
    <t>Beehive Grant Fund</t>
  </si>
  <si>
    <t>02159</t>
  </si>
  <si>
    <t>SWAM Owned Business Loan Fund</t>
  </si>
  <si>
    <t>02160</t>
  </si>
  <si>
    <t>Locality Budget Redctn 2009-10</t>
  </si>
  <si>
    <t>02164</t>
  </si>
  <si>
    <t>Land Preservation Fund</t>
  </si>
  <si>
    <t>02165</t>
  </si>
  <si>
    <t>DHCD Special Revenue Fund</t>
  </si>
  <si>
    <t>02167</t>
  </si>
  <si>
    <t>Aerospace Engine Manufacturing</t>
  </si>
  <si>
    <t>02169</t>
  </si>
  <si>
    <t>Capital Asset Procurement Fund</t>
  </si>
  <si>
    <t>02170</t>
  </si>
  <si>
    <t>Onsite Sewage Indemnification</t>
  </si>
  <si>
    <t>02171</t>
  </si>
  <si>
    <t>SCC Special Revenue Fund</t>
  </si>
  <si>
    <t>02173</t>
  </si>
  <si>
    <t>SCC-Clerks Office Registration</t>
  </si>
  <si>
    <t>02176</t>
  </si>
  <si>
    <t>VA Winegrowers' Productivity</t>
  </si>
  <si>
    <t>02180</t>
  </si>
  <si>
    <t>Fire Programs Fund</t>
  </si>
  <si>
    <t>02181</t>
  </si>
  <si>
    <t>DOLI Special Revenue Fund</t>
  </si>
  <si>
    <t>02182</t>
  </si>
  <si>
    <t>VEC Special Revenue Fund</t>
  </si>
  <si>
    <t>02183</t>
  </si>
  <si>
    <t>Permit Fees Fund</t>
  </si>
  <si>
    <t>02187</t>
  </si>
  <si>
    <t>02188</t>
  </si>
  <si>
    <t>Sec HHR Special Revenue Fund</t>
  </si>
  <si>
    <t>02190</t>
  </si>
  <si>
    <t>Inmate Culinary Arts Train Fd</t>
  </si>
  <si>
    <t>02192</t>
  </si>
  <si>
    <t>Onsite Oprtn And Maintenance</t>
  </si>
  <si>
    <t>02194</t>
  </si>
  <si>
    <t>DGS Special Revenue Fund</t>
  </si>
  <si>
    <t>02195</t>
  </si>
  <si>
    <t>Dejarnette Lease Proceeds Fund</t>
  </si>
  <si>
    <t>02197</t>
  </si>
  <si>
    <t>DOE/DAPE Special Revenue Fund</t>
  </si>
  <si>
    <t>02199</t>
  </si>
  <si>
    <t>DCR Special Revenue Fund</t>
  </si>
  <si>
    <t>02200</t>
  </si>
  <si>
    <t>Concealed Weapons Program</t>
  </si>
  <si>
    <t>02201</t>
  </si>
  <si>
    <t>DOE/COO Special Revenue Fund</t>
  </si>
  <si>
    <t>02202</t>
  </si>
  <si>
    <t>LVA Special Revenue Fund</t>
  </si>
  <si>
    <t>02203</t>
  </si>
  <si>
    <t>WWRC Special Revenue Fund</t>
  </si>
  <si>
    <t>02204</t>
  </si>
  <si>
    <t>Virginia Breeders Fund</t>
  </si>
  <si>
    <t>02205</t>
  </si>
  <si>
    <t>SCC Administrative Clearing</t>
  </si>
  <si>
    <t>02206</t>
  </si>
  <si>
    <t>VCBA Prvt Colleg Financing Fee</t>
  </si>
  <si>
    <t>02207</t>
  </si>
  <si>
    <t>Medicaid Intrgvrnmntl Transfer</t>
  </si>
  <si>
    <t>02210</t>
  </si>
  <si>
    <t>Asset Forfeiture And Seizure</t>
  </si>
  <si>
    <t>02211</t>
  </si>
  <si>
    <t>State Police Sales Mtr Vehicle</t>
  </si>
  <si>
    <t>02215</t>
  </si>
  <si>
    <t>UMW Special Revenue Fund</t>
  </si>
  <si>
    <t>02218</t>
  </si>
  <si>
    <t>VSDB Special Revenue Fund</t>
  </si>
  <si>
    <t>02222</t>
  </si>
  <si>
    <t>DPOR Special Revenue Fund</t>
  </si>
  <si>
    <t>02230</t>
  </si>
  <si>
    <t>Motor Vehicle Rental Tax Undst</t>
  </si>
  <si>
    <t>02231</t>
  </si>
  <si>
    <t>Pub Oyster Rocks Replenishment</t>
  </si>
  <si>
    <t>02233</t>
  </si>
  <si>
    <t>VBBE Special Revenue Fund</t>
  </si>
  <si>
    <t>02235</t>
  </si>
  <si>
    <t>Breast &amp; Cervical Cancer P&amp;T</t>
  </si>
  <si>
    <t>02238</t>
  </si>
  <si>
    <t>VMFA Special Revenue Fund</t>
  </si>
  <si>
    <t>02239</t>
  </si>
  <si>
    <t>FCM Special Revenue Fund</t>
  </si>
  <si>
    <t>02240</t>
  </si>
  <si>
    <t>Virginia Disaster Response</t>
  </si>
  <si>
    <t>02245</t>
  </si>
  <si>
    <t>SCHEV Special Revenue Fund</t>
  </si>
  <si>
    <t>02250</t>
  </si>
  <si>
    <t>Community Policing Fund</t>
  </si>
  <si>
    <t>02251</t>
  </si>
  <si>
    <t>HEAT 0225</t>
  </si>
  <si>
    <t>02260</t>
  </si>
  <si>
    <t>Child Restraint Device Pnlties</t>
  </si>
  <si>
    <t>02261</t>
  </si>
  <si>
    <t>Wash Bldg Reno &amp; Litigation</t>
  </si>
  <si>
    <t>02262</t>
  </si>
  <si>
    <t>DARS Special Revenue Fund</t>
  </si>
  <si>
    <t>02263</t>
  </si>
  <si>
    <t>VRCBVI Special Revenue Fund</t>
  </si>
  <si>
    <t>02264</t>
  </si>
  <si>
    <t>Waste Kitchen Grease Fund</t>
  </si>
  <si>
    <t>02270</t>
  </si>
  <si>
    <t>Sex Offender Registry Fund</t>
  </si>
  <si>
    <t>02271</t>
  </si>
  <si>
    <t>Human Resource Service Ctr Fd</t>
  </si>
  <si>
    <t>02280</t>
  </si>
  <si>
    <t>State Racing Operations Fund</t>
  </si>
  <si>
    <t>02281</t>
  </si>
  <si>
    <t>Purdue Fred Co Fd Asst Forfeit</t>
  </si>
  <si>
    <t>02282</t>
  </si>
  <si>
    <t>Prcds Of Specific Income Lease</t>
  </si>
  <si>
    <t>02290</t>
  </si>
  <si>
    <t>Federal Asset Forfeiture Fund</t>
  </si>
  <si>
    <t>02300</t>
  </si>
  <si>
    <t>Corrections Special Reserve Fd</t>
  </si>
  <si>
    <t>02301</t>
  </si>
  <si>
    <t>VDACS Special Revenue Fund</t>
  </si>
  <si>
    <t>02310</t>
  </si>
  <si>
    <t>Court Debts Collection Program</t>
  </si>
  <si>
    <t>02312</t>
  </si>
  <si>
    <t>Marine Patrols Fund</t>
  </si>
  <si>
    <t>02313</t>
  </si>
  <si>
    <t>SCC</t>
  </si>
  <si>
    <t>02314</t>
  </si>
  <si>
    <t>Env Health Ed &amp; Training Fund</t>
  </si>
  <si>
    <t>02315</t>
  </si>
  <si>
    <t>Commonwealths Attorny Training</t>
  </si>
  <si>
    <t>02320</t>
  </si>
  <si>
    <t>Corr Construction Unit Special</t>
  </si>
  <si>
    <t>02321</t>
  </si>
  <si>
    <t>Fish Killing Investigation</t>
  </si>
  <si>
    <t>02322</t>
  </si>
  <si>
    <t>Improve Commercial&amp;Sport Fish</t>
  </si>
  <si>
    <t>02330</t>
  </si>
  <si>
    <t>Virginia Israel Advisory Fund</t>
  </si>
  <si>
    <t>02331</t>
  </si>
  <si>
    <t>State Asset Forfeiture</t>
  </si>
  <si>
    <t>02340</t>
  </si>
  <si>
    <t>Reforestation Incentives Fund</t>
  </si>
  <si>
    <t>02350</t>
  </si>
  <si>
    <t>SBD Special Revenue Fund</t>
  </si>
  <si>
    <t>02351</t>
  </si>
  <si>
    <t>CVC Program Fund</t>
  </si>
  <si>
    <t>02352</t>
  </si>
  <si>
    <t>Forest Products Protect &amp; Dev</t>
  </si>
  <si>
    <t>02353</t>
  </si>
  <si>
    <t>DCSE Matched Incentive Funds</t>
  </si>
  <si>
    <t>02354</t>
  </si>
  <si>
    <t>Legal Aid Services Fund</t>
  </si>
  <si>
    <t>02360</t>
  </si>
  <si>
    <t>Drug Invstgtn Trust Acct - Fed</t>
  </si>
  <si>
    <t>02370</t>
  </si>
  <si>
    <t>DCSE Non Matchd Incentive Fund</t>
  </si>
  <si>
    <t>02371</t>
  </si>
  <si>
    <t>VA Guaranteed Assistance Fund</t>
  </si>
  <si>
    <t>02390</t>
  </si>
  <si>
    <t>DCSE Child Support Enforcement</t>
  </si>
  <si>
    <t>02395</t>
  </si>
  <si>
    <t>Reg &amp; Cnsmr Advocacy Rvlv Trst</t>
  </si>
  <si>
    <t>02400</t>
  </si>
  <si>
    <t>Virginia Public Safety Fund</t>
  </si>
  <si>
    <t>02402</t>
  </si>
  <si>
    <t>MRC Special Revenue Fund</t>
  </si>
  <si>
    <t>02403</t>
  </si>
  <si>
    <t>DGIF Special Revenue Fund</t>
  </si>
  <si>
    <t>02405</t>
  </si>
  <si>
    <t>VRC Special Revenue Fund</t>
  </si>
  <si>
    <t>02407</t>
  </si>
  <si>
    <t>VPA Special Revenue Fund</t>
  </si>
  <si>
    <t>02409</t>
  </si>
  <si>
    <t>DMME Special Revenue Fund</t>
  </si>
  <si>
    <t>02410</t>
  </si>
  <si>
    <t>Open Space Rec And Conservatn</t>
  </si>
  <si>
    <t>02411</t>
  </si>
  <si>
    <t>DOF Special Revenue Fund</t>
  </si>
  <si>
    <t>02413</t>
  </si>
  <si>
    <t>VASAP Special Revenue Fund</t>
  </si>
  <si>
    <t>02417</t>
  </si>
  <si>
    <t>Gunston Hall Special Rev Fund</t>
  </si>
  <si>
    <t>02420</t>
  </si>
  <si>
    <t>Indigent Health Care</t>
  </si>
  <si>
    <t>02421</t>
  </si>
  <si>
    <t>Dulles Greenway Funds</t>
  </si>
  <si>
    <t>02423</t>
  </si>
  <si>
    <t>DHR Special Revenue Fund</t>
  </si>
  <si>
    <t>02425</t>
  </si>
  <si>
    <t>JYF Special Revenue Fund</t>
  </si>
  <si>
    <t>02430</t>
  </si>
  <si>
    <t>EDA-Title IX Grant</t>
  </si>
  <si>
    <t>02440</t>
  </si>
  <si>
    <t>DEQ Special Revenue Fund</t>
  </si>
  <si>
    <t>02441</t>
  </si>
  <si>
    <t>Model Jury Instructions</t>
  </si>
  <si>
    <t>02442</t>
  </si>
  <si>
    <t>School Efficiency Review Fund</t>
  </si>
  <si>
    <t>02450</t>
  </si>
  <si>
    <t>Hazardous Waste Mgmt Permit</t>
  </si>
  <si>
    <t>02451</t>
  </si>
  <si>
    <t>Small Business Investmnt Grant</t>
  </si>
  <si>
    <t>02452</t>
  </si>
  <si>
    <t>Tax Amnesty Recovery Fund</t>
  </si>
  <si>
    <t>02455</t>
  </si>
  <si>
    <t>Marine Fishing Improvement Fd</t>
  </si>
  <si>
    <t>02460</t>
  </si>
  <si>
    <t>Disaster Recovery Fund</t>
  </si>
  <si>
    <t>02470</t>
  </si>
  <si>
    <t>Mine Rescue Fund</t>
  </si>
  <si>
    <t>02480</t>
  </si>
  <si>
    <t>Waterworks Tchnical Assistance</t>
  </si>
  <si>
    <t>02490</t>
  </si>
  <si>
    <t>VA Saltwater Recreational Fish</t>
  </si>
  <si>
    <t>02500</t>
  </si>
  <si>
    <t>Employee Dispute Resolution Fd</t>
  </si>
  <si>
    <t>02504</t>
  </si>
  <si>
    <t>Laboratory Services</t>
  </si>
  <si>
    <t>02505</t>
  </si>
  <si>
    <t>DRPT Special Revenue Fund</t>
  </si>
  <si>
    <t>02507</t>
  </si>
  <si>
    <t>Insurance Fraud Fund - VSP</t>
  </si>
  <si>
    <t>02510</t>
  </si>
  <si>
    <t>Voluntary Contribution Admin</t>
  </si>
  <si>
    <t>02515</t>
  </si>
  <si>
    <t>Nurseries Fund</t>
  </si>
  <si>
    <t>02520</t>
  </si>
  <si>
    <t>Chesapeake Bay Restoration</t>
  </si>
  <si>
    <t>02530</t>
  </si>
  <si>
    <t>Drug Investigatn Trust Acct-St</t>
  </si>
  <si>
    <t>02540</t>
  </si>
  <si>
    <t>Pro Hac Vice Fund</t>
  </si>
  <si>
    <t>02550</t>
  </si>
  <si>
    <t>Contract Prisoners Spec Rev Fd</t>
  </si>
  <si>
    <t>02570</t>
  </si>
  <si>
    <t>Overhead &amp; Warranty Acct Fund</t>
  </si>
  <si>
    <t>02580</t>
  </si>
  <si>
    <t>Operator Training</t>
  </si>
  <si>
    <t>02590</t>
  </si>
  <si>
    <t>Common Interest Community Mgmt</t>
  </si>
  <si>
    <t>02600</t>
  </si>
  <si>
    <t>State Surplus Proprty Suspense</t>
  </si>
  <si>
    <t>02601</t>
  </si>
  <si>
    <t>VDH Special Revenue Fund</t>
  </si>
  <si>
    <t>02602</t>
  </si>
  <si>
    <t>DMAS Special Revenue Fund</t>
  </si>
  <si>
    <t>02610</t>
  </si>
  <si>
    <t>Safety Fund</t>
  </si>
  <si>
    <t>02615</t>
  </si>
  <si>
    <t>VA Bus Opp Prog &amp; Public Proc</t>
  </si>
  <si>
    <t>02620</t>
  </si>
  <si>
    <t>State Surplus Ppty - Reversion</t>
  </si>
  <si>
    <t>02630</t>
  </si>
  <si>
    <t>St Park Conservation Resources</t>
  </si>
  <si>
    <t>02640</t>
  </si>
  <si>
    <t>State Forest Fund</t>
  </si>
  <si>
    <t>02650</t>
  </si>
  <si>
    <t>State Park Acquisition And Dev</t>
  </si>
  <si>
    <t>02651</t>
  </si>
  <si>
    <t>Forfeited Asset Sharing Prgm</t>
  </si>
  <si>
    <t>02660</t>
  </si>
  <si>
    <t>DOH Funds For CCRE</t>
  </si>
  <si>
    <t>02661</t>
  </si>
  <si>
    <t>State Park Projects Fund</t>
  </si>
  <si>
    <t>02670</t>
  </si>
  <si>
    <t>Abusive Drivers Fees</t>
  </si>
  <si>
    <t>02671</t>
  </si>
  <si>
    <t>Refund Suspense Fund</t>
  </si>
  <si>
    <t>02680</t>
  </si>
  <si>
    <t>Comprehensive Permitting Fund</t>
  </si>
  <si>
    <t>02685</t>
  </si>
  <si>
    <t>Outstanding Faculty Recog Fund</t>
  </si>
  <si>
    <t>02687</t>
  </si>
  <si>
    <t>CommEconomicOppVAAspDivComm</t>
  </si>
  <si>
    <t>02690</t>
  </si>
  <si>
    <t>Additional Registration Fee</t>
  </si>
  <si>
    <t>02700</t>
  </si>
  <si>
    <t>Parking</t>
  </si>
  <si>
    <t>02701</t>
  </si>
  <si>
    <t>DOC-CO Special Revenue Fund</t>
  </si>
  <si>
    <t>02702</t>
  </si>
  <si>
    <t>DBVI Special Revenue Fund</t>
  </si>
  <si>
    <t>02703</t>
  </si>
  <si>
    <t>Parking - Lottery</t>
  </si>
  <si>
    <t>02704</t>
  </si>
  <si>
    <t>Parking - VCCS/CO</t>
  </si>
  <si>
    <t>02710</t>
  </si>
  <si>
    <t>Central Garage Pool Vehicles</t>
  </si>
  <si>
    <t>02711</t>
  </si>
  <si>
    <t>DOC/CE Special Revenue Fund</t>
  </si>
  <si>
    <t>02713</t>
  </si>
  <si>
    <t>State Central Garage Pool VCCS</t>
  </si>
  <si>
    <t>02720</t>
  </si>
  <si>
    <t>Procurement And Distrbtn Srvcs</t>
  </si>
  <si>
    <t>02730</t>
  </si>
  <si>
    <t>Licensing Application Fees</t>
  </si>
  <si>
    <t>02750</t>
  </si>
  <si>
    <t>Public-Private Educ Act Fund</t>
  </si>
  <si>
    <t>02751</t>
  </si>
  <si>
    <t>VDDHH Special Revenue Fund</t>
  </si>
  <si>
    <t>02753</t>
  </si>
  <si>
    <t>Cafeteria Fund</t>
  </si>
  <si>
    <t>02754</t>
  </si>
  <si>
    <t>Public-Private Ed Act</t>
  </si>
  <si>
    <t>02756</t>
  </si>
  <si>
    <t>DOC-DI Special Revenue Fund</t>
  </si>
  <si>
    <t>02765</t>
  </si>
  <si>
    <t>Miscellaneous Revenue - DSS</t>
  </si>
  <si>
    <t>02767</t>
  </si>
  <si>
    <t>DOC-DCC Special Revenue Fund</t>
  </si>
  <si>
    <t>02770</t>
  </si>
  <si>
    <t>Emergency Mgmnt Assist Compact</t>
  </si>
  <si>
    <t>02774</t>
  </si>
  <si>
    <t>Lunenburg Special Revenue Fund</t>
  </si>
  <si>
    <t>02777</t>
  </si>
  <si>
    <t>DJJ Special Revenue Fund</t>
  </si>
  <si>
    <t>02780</t>
  </si>
  <si>
    <t>Tornado Relief Fund</t>
  </si>
  <si>
    <t>02790</t>
  </si>
  <si>
    <t>Virginia Disaster Relief Fund</t>
  </si>
  <si>
    <t>02795</t>
  </si>
  <si>
    <t>DOC/Inst Special Revenue Fund</t>
  </si>
  <si>
    <t>02799</t>
  </si>
  <si>
    <t>DOC Special Revenue Fund</t>
  </si>
  <si>
    <t>02800</t>
  </si>
  <si>
    <t>Appropriated IDC Recoveries</t>
  </si>
  <si>
    <t>02810</t>
  </si>
  <si>
    <t>Small Business Jobs Grant Fund</t>
  </si>
  <si>
    <t>02820</t>
  </si>
  <si>
    <t>Abbott Lab Settlement Fund</t>
  </si>
  <si>
    <t>02821</t>
  </si>
  <si>
    <t>Capitol Square Spec Rev Fund</t>
  </si>
  <si>
    <t>02830</t>
  </si>
  <si>
    <t>Fraud Recovery Fund</t>
  </si>
  <si>
    <t>02836</t>
  </si>
  <si>
    <t>Exec Mansion Special Rev Fund</t>
  </si>
  <si>
    <t>02840</t>
  </si>
  <si>
    <t>Recycl Mtrl Sales-Gen/NonHE</t>
  </si>
  <si>
    <t>02845</t>
  </si>
  <si>
    <t>MLK Special Revenue Fund</t>
  </si>
  <si>
    <t>02848</t>
  </si>
  <si>
    <t>VIDC Special Revenue Fund</t>
  </si>
  <si>
    <t>02859</t>
  </si>
  <si>
    <t>VSCW Special Revenue Fund</t>
  </si>
  <si>
    <t>02860</t>
  </si>
  <si>
    <t>Recycl Mtrl Sales-Nongen/NonHE</t>
  </si>
  <si>
    <t>02861</t>
  </si>
  <si>
    <t>Recycl Matl Sales-VCE</t>
  </si>
  <si>
    <t>02869</t>
  </si>
  <si>
    <t>Centennial W Wilson Pres Fund</t>
  </si>
  <si>
    <t>02870</t>
  </si>
  <si>
    <t>Surp Suppy/Equip Sale-GF-NonHE</t>
  </si>
  <si>
    <t>02871</t>
  </si>
  <si>
    <t>Surplus Supp &amp; Equip GF-VCE</t>
  </si>
  <si>
    <t>02877</t>
  </si>
  <si>
    <t>VADC Special Revenue Fund</t>
  </si>
  <si>
    <t>02880</t>
  </si>
  <si>
    <t>Surp Supply/Equip-NonGF-NonHE</t>
  </si>
  <si>
    <t>02881</t>
  </si>
  <si>
    <t>Surplus Supp &amp; Equip NGF-VCE</t>
  </si>
  <si>
    <t>02882</t>
  </si>
  <si>
    <t>Surplus Supp &amp; Equip NGF-VPA</t>
  </si>
  <si>
    <t>02900</t>
  </si>
  <si>
    <t>Insurance Recovery</t>
  </si>
  <si>
    <t>02912</t>
  </si>
  <si>
    <t>DVS Special Revenue Fund</t>
  </si>
  <si>
    <t>02920</t>
  </si>
  <si>
    <t>Parking At MSC And 3600</t>
  </si>
  <si>
    <t>02922</t>
  </si>
  <si>
    <t>Sitter-Barfoot Spec Rev</t>
  </si>
  <si>
    <t>02937</t>
  </si>
  <si>
    <t>SVHEC Special Revenue Fund</t>
  </si>
  <si>
    <t>02938</t>
  </si>
  <si>
    <t>NCI Special Revenue Fund</t>
  </si>
  <si>
    <t>02942</t>
  </si>
  <si>
    <t>VMNH Special Revenue Fund</t>
  </si>
  <si>
    <t>02948</t>
  </si>
  <si>
    <t>SWHEC Special Revenue Fund</t>
  </si>
  <si>
    <t>02949</t>
  </si>
  <si>
    <t>Cen Cap Outlay Special Revenue</t>
  </si>
  <si>
    <t>02957</t>
  </si>
  <si>
    <t>CASC Special Revenue Fund</t>
  </si>
  <si>
    <t>02960</t>
  </si>
  <si>
    <t>DFP Special Revenue Fund</t>
  </si>
  <si>
    <t>02970</t>
  </si>
  <si>
    <t>Asbestos Claims Trust Fund</t>
  </si>
  <si>
    <t>02971</t>
  </si>
  <si>
    <t>02997</t>
  </si>
  <si>
    <t>DAS Special Revenue Fund</t>
  </si>
  <si>
    <t>02999</t>
  </si>
  <si>
    <t>ABC Special Revenue Fund</t>
  </si>
  <si>
    <t>03000</t>
  </si>
  <si>
    <t>Higher Education Operating</t>
  </si>
  <si>
    <t>03010</t>
  </si>
  <si>
    <t>Higher Education Federal</t>
  </si>
  <si>
    <t>03020</t>
  </si>
  <si>
    <t>Foundation/Othr Grants/Cntrcts</t>
  </si>
  <si>
    <t>03030</t>
  </si>
  <si>
    <t>Indirect Cost Recovery</t>
  </si>
  <si>
    <t>03050</t>
  </si>
  <si>
    <t>Unique Military Activities</t>
  </si>
  <si>
    <t>03060</t>
  </si>
  <si>
    <t>Auxiliary Enterprise</t>
  </si>
  <si>
    <t>03070</t>
  </si>
  <si>
    <t>Excess Tuition And Fees</t>
  </si>
  <si>
    <t>03080</t>
  </si>
  <si>
    <t>Work Study</t>
  </si>
  <si>
    <t>03090</t>
  </si>
  <si>
    <t>University Hospitals</t>
  </si>
  <si>
    <t>03100</t>
  </si>
  <si>
    <t>Academic Enhancements</t>
  </si>
  <si>
    <t>03110</t>
  </si>
  <si>
    <t>Eminent Scholars</t>
  </si>
  <si>
    <t>03120</t>
  </si>
  <si>
    <t>Historic Deficiencies</t>
  </si>
  <si>
    <t>03130</t>
  </si>
  <si>
    <t>Outreach Programs</t>
  </si>
  <si>
    <t>03150</t>
  </si>
  <si>
    <t>Management Plan</t>
  </si>
  <si>
    <t>03160</t>
  </si>
  <si>
    <t>Excess Indirct Cost Recoveries</t>
  </si>
  <si>
    <t>03170</t>
  </si>
  <si>
    <t>Student Financial Assistance</t>
  </si>
  <si>
    <t>03190</t>
  </si>
  <si>
    <t>Workforce Development Program</t>
  </si>
  <si>
    <t>03220</t>
  </si>
  <si>
    <t>Covered Institution Int Escrow</t>
  </si>
  <si>
    <t>03240</t>
  </si>
  <si>
    <t>Grnt-Trng P Care Med&amp;Dent-ARRA</t>
  </si>
  <si>
    <t>03250</t>
  </si>
  <si>
    <t>E&amp;G Facilities Maint Reserve</t>
  </si>
  <si>
    <t>03270</t>
  </si>
  <si>
    <t>Adv Rsrch-Enrgy Finc Asst-ARRA</t>
  </si>
  <si>
    <t>03300</t>
  </si>
  <si>
    <t>Hi Ed Decentralzation Suspense</t>
  </si>
  <si>
    <t>03430</t>
  </si>
  <si>
    <t>Fiscal Stabilization-Edu-ARRA</t>
  </si>
  <si>
    <t>03470</t>
  </si>
  <si>
    <t>Measuremnt&amp;Eng Rsrch&amp;Std-ARRA</t>
  </si>
  <si>
    <t>03480</t>
  </si>
  <si>
    <t>State Energy Program - ARRA</t>
  </si>
  <si>
    <t>03500</t>
  </si>
  <si>
    <t>Fishery Resource Grant Fund</t>
  </si>
  <si>
    <t>03510</t>
  </si>
  <si>
    <t>Trans-NSF Rcvry Act Rsrch-ARRA</t>
  </si>
  <si>
    <t>03520</t>
  </si>
  <si>
    <t>Trans-NIH Rcvry Act Rsrch-ARRA</t>
  </si>
  <si>
    <t>03530</t>
  </si>
  <si>
    <t>Spec Ed Grants-Infnts&amp;Fam-ARRA</t>
  </si>
  <si>
    <t>03590</t>
  </si>
  <si>
    <t>NCRR Rcvry Act Const Supp-ARRA</t>
  </si>
  <si>
    <t>03610</t>
  </si>
  <si>
    <t>Americorps - ARRA UVA</t>
  </si>
  <si>
    <t>03620</t>
  </si>
  <si>
    <t>Schlrshps Disadvtg Stdnts-ARRA</t>
  </si>
  <si>
    <t>03640</t>
  </si>
  <si>
    <t>Off Of Sci Fin Assist Pgm-ARRA</t>
  </si>
  <si>
    <t>03660</t>
  </si>
  <si>
    <t>School Improvement Grants-ARRA</t>
  </si>
  <si>
    <t>03670</t>
  </si>
  <si>
    <t>Weatherztion Asst Low-Inc-ARRA</t>
  </si>
  <si>
    <t>03720</t>
  </si>
  <si>
    <t>St Fiscal Stabl-Innovtion-ARRA</t>
  </si>
  <si>
    <t>03730</t>
  </si>
  <si>
    <t>Rsrch-Hlthcare Comp Eff-ARRA</t>
  </si>
  <si>
    <t>03750</t>
  </si>
  <si>
    <t>NASA Fed Flow Thru Cntrct-ARRA</t>
  </si>
  <si>
    <t>03770</t>
  </si>
  <si>
    <t>Enrgy Sec Audit&amp;Isle Mthd-ARRA</t>
  </si>
  <si>
    <t>03780</t>
  </si>
  <si>
    <t>Wrkr Trn Plcemnt-Hi Grwth-ARRA</t>
  </si>
  <si>
    <t>03790</t>
  </si>
  <si>
    <t>Health Info Tech Pro-Hc-ARRA</t>
  </si>
  <si>
    <t>03800</t>
  </si>
  <si>
    <t>St Broadband Data&amp;Dvlpmnt-ARRA</t>
  </si>
  <si>
    <t>03810</t>
  </si>
  <si>
    <t>WIA Adult Activities-St-ARRA</t>
  </si>
  <si>
    <t>03820</t>
  </si>
  <si>
    <t>WIA Yth Formula Grants-St-ARRA</t>
  </si>
  <si>
    <t>03830</t>
  </si>
  <si>
    <t>WIA Dslctd Wrkrs-Frmla St-ARRA</t>
  </si>
  <si>
    <t>03840</t>
  </si>
  <si>
    <t>Recyclable Matl Sales-Gen-HE</t>
  </si>
  <si>
    <t>03860</t>
  </si>
  <si>
    <t>Rcycl Matl Sale-Non-Gen/Fed-HE</t>
  </si>
  <si>
    <t>03870</t>
  </si>
  <si>
    <t>Srplus Supp&amp;Equip Sales-Gen-HE</t>
  </si>
  <si>
    <t>03880</t>
  </si>
  <si>
    <t>Supp&amp;Equip Sls-Non-Gen/Fed-HE</t>
  </si>
  <si>
    <t>03890</t>
  </si>
  <si>
    <t>Proc Sale Of Srplus-Land&amp;Bldgs</t>
  </si>
  <si>
    <t>03900</t>
  </si>
  <si>
    <t>Insurance Recovery - Higher Ed</t>
  </si>
  <si>
    <t>03930</t>
  </si>
  <si>
    <t>Energy Performance Contracts</t>
  </si>
  <si>
    <t>03940</t>
  </si>
  <si>
    <t>Tchr Qlty Enhncmnt Partnr-ARRA</t>
  </si>
  <si>
    <t>03960</t>
  </si>
  <si>
    <t>Enrgy Eff &amp; Cnsvtn Bg Prg-ARRA</t>
  </si>
  <si>
    <t>03970</t>
  </si>
  <si>
    <t>Statewide Data Systems - ARRA</t>
  </si>
  <si>
    <t>04000</t>
  </si>
  <si>
    <t>04010</t>
  </si>
  <si>
    <t>Highway Federal</t>
  </si>
  <si>
    <t>04014</t>
  </si>
  <si>
    <t>Federal GARVEE-Prin &amp; Int</t>
  </si>
  <si>
    <t>04060</t>
  </si>
  <si>
    <t>Driver Education</t>
  </si>
  <si>
    <t>04070</t>
  </si>
  <si>
    <t>International Reg Motor Vehc</t>
  </si>
  <si>
    <t>04080</t>
  </si>
  <si>
    <t>IFTA Other St Fuel Usage Taxes</t>
  </si>
  <si>
    <t>04100</t>
  </si>
  <si>
    <t>Hwy Maintenance &amp; Operating Fd</t>
  </si>
  <si>
    <t>04220</t>
  </si>
  <si>
    <t>Transportatn Partnrshp Opp Fd</t>
  </si>
  <si>
    <t>04240</t>
  </si>
  <si>
    <t>Intercity Pass Rail Op&amp;Cap Fd</t>
  </si>
  <si>
    <t>04260</t>
  </si>
  <si>
    <t>Rail Enhancement Fund</t>
  </si>
  <si>
    <t>04290</t>
  </si>
  <si>
    <t>Federal Asset Forfeiture-DMV</t>
  </si>
  <si>
    <t>04300</t>
  </si>
  <si>
    <t>State Asset Forfeiture-DMV</t>
  </si>
  <si>
    <t>04310</t>
  </si>
  <si>
    <t>Concession Payments Account</t>
  </si>
  <si>
    <t>04311</t>
  </si>
  <si>
    <t>Pocahontas Parkway - T895</t>
  </si>
  <si>
    <t>04312</t>
  </si>
  <si>
    <t>Capital Beltway Hotlanes-Rt495</t>
  </si>
  <si>
    <t>04313</t>
  </si>
  <si>
    <t>Shortline Rail Preserv&amp;Develop</t>
  </si>
  <si>
    <t>04360</t>
  </si>
  <si>
    <t>Powhite Parkway Extension</t>
  </si>
  <si>
    <t>04361</t>
  </si>
  <si>
    <t>Powhite Parkwy Construction Fd</t>
  </si>
  <si>
    <t>04362</t>
  </si>
  <si>
    <t>Powhite Revenue Fund</t>
  </si>
  <si>
    <t>04363</t>
  </si>
  <si>
    <t>Powhite Maint Replacmnt Fund</t>
  </si>
  <si>
    <t>04366</t>
  </si>
  <si>
    <t>Chesterfield Note Repaymnt Fd</t>
  </si>
  <si>
    <t>04460</t>
  </si>
  <si>
    <t>I-66 Inside Bltwy Toll Facilty</t>
  </si>
  <si>
    <t>04461</t>
  </si>
  <si>
    <t>I-66 ITB Construction</t>
  </si>
  <si>
    <t>04462</t>
  </si>
  <si>
    <t>I-66 ITB Revenue Fund</t>
  </si>
  <si>
    <t>04463</t>
  </si>
  <si>
    <t>I-66 ITB Maint Rep Fund</t>
  </si>
  <si>
    <t>04500</t>
  </si>
  <si>
    <t>Va Trans Infrastructure Bank</t>
  </si>
  <si>
    <t>04510</t>
  </si>
  <si>
    <t>Mtrcycl Rdr Sfty Training Pgm</t>
  </si>
  <si>
    <t>04540</t>
  </si>
  <si>
    <t>Motor Vehicle Special Fund</t>
  </si>
  <si>
    <t>04550</t>
  </si>
  <si>
    <t>Mtr Carrier Prmt/Sngl St Rg Fe</t>
  </si>
  <si>
    <t>04590</t>
  </si>
  <si>
    <t>Single St Registrn Fee-Othr St</t>
  </si>
  <si>
    <t>04610</t>
  </si>
  <si>
    <t>Aviation Fees and Taxes</t>
  </si>
  <si>
    <t>04660</t>
  </si>
  <si>
    <t>Aviation Educ Facilities Fund</t>
  </si>
  <si>
    <t>04700</t>
  </si>
  <si>
    <t>04710</t>
  </si>
  <si>
    <t>Transportation Trust Fund</t>
  </si>
  <si>
    <t>04711</t>
  </si>
  <si>
    <t>Transportation Trust Fund-VPA</t>
  </si>
  <si>
    <t>04720</t>
  </si>
  <si>
    <t>Highway Construction Fund</t>
  </si>
  <si>
    <t>04730</t>
  </si>
  <si>
    <t>Priority Transportation Fund</t>
  </si>
  <si>
    <t>04740</t>
  </si>
  <si>
    <t>Commonwealth Port Fund</t>
  </si>
  <si>
    <t>04750</t>
  </si>
  <si>
    <t>Commonwealth Airport Fund</t>
  </si>
  <si>
    <t>04760</t>
  </si>
  <si>
    <t>Toll Facilities Revolving Fund</t>
  </si>
  <si>
    <t>04766</t>
  </si>
  <si>
    <t>Violation Enforcement Sys</t>
  </si>
  <si>
    <t>04767</t>
  </si>
  <si>
    <t>State Infrastructure Bank-Fed</t>
  </si>
  <si>
    <t>04768</t>
  </si>
  <si>
    <t>State Infrastructure Bank-Stat</t>
  </si>
  <si>
    <t>04769</t>
  </si>
  <si>
    <t>04770</t>
  </si>
  <si>
    <t>Commonwealth Mass Transit Fund</t>
  </si>
  <si>
    <t>04780</t>
  </si>
  <si>
    <t>Commonwealth Transit Cap Fund</t>
  </si>
  <si>
    <t>04800</t>
  </si>
  <si>
    <t>Commonwealth Space Flight Fd</t>
  </si>
  <si>
    <t>04860</t>
  </si>
  <si>
    <t>Recyclable Matl -NonGF-NonHE</t>
  </si>
  <si>
    <t>04880</t>
  </si>
  <si>
    <t>Surp Supply/ Equip-NonGF-NonHE</t>
  </si>
  <si>
    <t>05001</t>
  </si>
  <si>
    <t>Enterprise-ABC</t>
  </si>
  <si>
    <t>05010</t>
  </si>
  <si>
    <t>Consolidated Laboratory Srvcs</t>
  </si>
  <si>
    <t>05020</t>
  </si>
  <si>
    <t>Fed Safe Drnkng Wtr Test Prcds</t>
  </si>
  <si>
    <t>05050</t>
  </si>
  <si>
    <t>EVA Procurement Program</t>
  </si>
  <si>
    <t>05100</t>
  </si>
  <si>
    <t>Operating Permits Program</t>
  </si>
  <si>
    <t>05172</t>
  </si>
  <si>
    <t>Enterprise-VAL</t>
  </si>
  <si>
    <t>05174</t>
  </si>
  <si>
    <t>05176</t>
  </si>
  <si>
    <t>05200</t>
  </si>
  <si>
    <t>Health Insurance Fund - Local</t>
  </si>
  <si>
    <t>05220</t>
  </si>
  <si>
    <t>Admin of Local Benefits Servcs</t>
  </si>
  <si>
    <t>05238</t>
  </si>
  <si>
    <t>VMFA Enterprise Fund</t>
  </si>
  <si>
    <t>05330</t>
  </si>
  <si>
    <t>State Asset Forfeiture-ABC</t>
  </si>
  <si>
    <t>05360</t>
  </si>
  <si>
    <t>Fed Asset Forfeiture-ABC DOJ</t>
  </si>
  <si>
    <t>05370</t>
  </si>
  <si>
    <t>Fed Asset Forfeiture-ABC Treas</t>
  </si>
  <si>
    <t>05880</t>
  </si>
  <si>
    <t>Surplus Supp &amp; Equip Sales-VAL</t>
  </si>
  <si>
    <t>05881</t>
  </si>
  <si>
    <t>Surplus Supp &amp; Equp Sales-ABC</t>
  </si>
  <si>
    <t>05910</t>
  </si>
  <si>
    <t>Manufacture Products</t>
  </si>
  <si>
    <t>06010</t>
  </si>
  <si>
    <t>Real Estate Services</t>
  </si>
  <si>
    <t>06011</t>
  </si>
  <si>
    <t>06020</t>
  </si>
  <si>
    <t>Graphics Communication</t>
  </si>
  <si>
    <t>06030</t>
  </si>
  <si>
    <t>State Surplus Property Program</t>
  </si>
  <si>
    <t>06040</t>
  </si>
  <si>
    <t>DGS Maintenance &amp; Repair Proj</t>
  </si>
  <si>
    <t>06050</t>
  </si>
  <si>
    <t>Federal Surplus Property Prgm</t>
  </si>
  <si>
    <t>06060</t>
  </si>
  <si>
    <t>DEQ Analytical Testng Services</t>
  </si>
  <si>
    <t>06070</t>
  </si>
  <si>
    <t>Bureau Of Cap Outlay Managemnt</t>
  </si>
  <si>
    <t>06080</t>
  </si>
  <si>
    <t>Payroll Service Bureau Service</t>
  </si>
  <si>
    <t>06090</t>
  </si>
  <si>
    <t>Enterprise App - Cardinal</t>
  </si>
  <si>
    <t>06100</t>
  </si>
  <si>
    <t>Fleet Management</t>
  </si>
  <si>
    <t>06136</t>
  </si>
  <si>
    <t>VITA Internal Service Fund</t>
  </si>
  <si>
    <t>06150</t>
  </si>
  <si>
    <t>Enterprise App-Perf Budgeting</t>
  </si>
  <si>
    <t>06170</t>
  </si>
  <si>
    <t>IT Security Service Center</t>
  </si>
  <si>
    <t>06194</t>
  </si>
  <si>
    <t>Internal Service-DGS</t>
  </si>
  <si>
    <t>06200</t>
  </si>
  <si>
    <t>Health Insurance Fd-State</t>
  </si>
  <si>
    <t>06210</t>
  </si>
  <si>
    <t>Health Insurance Fd-State Rstr</t>
  </si>
  <si>
    <t>06220</t>
  </si>
  <si>
    <t>Admin of Health Benefits Serv</t>
  </si>
  <si>
    <t>06350</t>
  </si>
  <si>
    <t>Early Retiree Reinsurance Pgm</t>
  </si>
  <si>
    <t>07002</t>
  </si>
  <si>
    <t>Trust And Agency-DOE/DAPE</t>
  </si>
  <si>
    <t>07003</t>
  </si>
  <si>
    <t>Trust And Agency-DOE/COO</t>
  </si>
  <si>
    <t>07004</t>
  </si>
  <si>
    <t>Trust And Agency-DGS</t>
  </si>
  <si>
    <t>07005</t>
  </si>
  <si>
    <t>Trust And Agency-VCCS</t>
  </si>
  <si>
    <t>07010</t>
  </si>
  <si>
    <t>VEC Federal Fund</t>
  </si>
  <si>
    <t>07011</t>
  </si>
  <si>
    <t>State Election Fund - Federal</t>
  </si>
  <si>
    <t>07012</t>
  </si>
  <si>
    <t>JAIBG Trust Fund - Federal</t>
  </si>
  <si>
    <t>07013</t>
  </si>
  <si>
    <t>WIA Federal Fund</t>
  </si>
  <si>
    <t>07020</t>
  </si>
  <si>
    <t>Literary Fund</t>
  </si>
  <si>
    <t>07030</t>
  </si>
  <si>
    <t>Unclaimed Property</t>
  </si>
  <si>
    <t>07033</t>
  </si>
  <si>
    <t>Misc VDOT Trust Fund</t>
  </si>
  <si>
    <t>07040</t>
  </si>
  <si>
    <t>Edward Byrne Memrl Jag Pgm-Fed</t>
  </si>
  <si>
    <t>07050</t>
  </si>
  <si>
    <t>Revenue Stabilization Fund</t>
  </si>
  <si>
    <t>07060</t>
  </si>
  <si>
    <t>Group Life Insurance</t>
  </si>
  <si>
    <t>07070</t>
  </si>
  <si>
    <t>Motor Vehicle Trnsactn Rcovery</t>
  </si>
  <si>
    <t>07080</t>
  </si>
  <si>
    <t>Technology Trust Fund</t>
  </si>
  <si>
    <t>07081</t>
  </si>
  <si>
    <t>Contested Pesticide Penalties</t>
  </si>
  <si>
    <t>07082</t>
  </si>
  <si>
    <t>Edvantage Reserve Fund</t>
  </si>
  <si>
    <t>07083</t>
  </si>
  <si>
    <t>Dominion Power Settlement Fund</t>
  </si>
  <si>
    <t>07090</t>
  </si>
  <si>
    <t>VRS Members Contribution Acct</t>
  </si>
  <si>
    <t>07100</t>
  </si>
  <si>
    <t>VRS Retirement Allowance Acct</t>
  </si>
  <si>
    <t>07101</t>
  </si>
  <si>
    <t>Local Suspense Accel Sales Tax</t>
  </si>
  <si>
    <t>07102</t>
  </si>
  <si>
    <t>Tobacco Loss Assistance Progrm</t>
  </si>
  <si>
    <t>07103</t>
  </si>
  <si>
    <t>VSU WTA Trust Fund</t>
  </si>
  <si>
    <t>07110</t>
  </si>
  <si>
    <t>JLARC Trust and Agency</t>
  </si>
  <si>
    <t>07111</t>
  </si>
  <si>
    <t>SPORS Members Cont Acct</t>
  </si>
  <si>
    <t>07112</t>
  </si>
  <si>
    <t>VSU ERIP Trust Fund</t>
  </si>
  <si>
    <t>07113</t>
  </si>
  <si>
    <t>CMSIP Concentration Account</t>
  </si>
  <si>
    <t>07114</t>
  </si>
  <si>
    <t>Worker's Comp Funding Account</t>
  </si>
  <si>
    <t>07120</t>
  </si>
  <si>
    <t>Mtr Vehc Rntl Tax-VPBA Dbt Svc</t>
  </si>
  <si>
    <t>07121</t>
  </si>
  <si>
    <t>SPORS Retirement Allow Acct</t>
  </si>
  <si>
    <t>07128</t>
  </si>
  <si>
    <t>Trust and Agency-VVCC</t>
  </si>
  <si>
    <t>07129</t>
  </si>
  <si>
    <t>DHRM Trust and Agency Fund</t>
  </si>
  <si>
    <t>07130</t>
  </si>
  <si>
    <t>JRS Members Contribution Acct</t>
  </si>
  <si>
    <t>07140</t>
  </si>
  <si>
    <t>JRS Retirement Allowance Acct</t>
  </si>
  <si>
    <t>07141</t>
  </si>
  <si>
    <t>Trust And Agency-OAG</t>
  </si>
  <si>
    <t>07146</t>
  </si>
  <si>
    <t>SMV Trust and Agency Fund</t>
  </si>
  <si>
    <t>07149</t>
  </si>
  <si>
    <t>AHI Trust and Agency Fund</t>
  </si>
  <si>
    <t>07150</t>
  </si>
  <si>
    <t>Local Fines And Fees In Escrow</t>
  </si>
  <si>
    <t>07151</t>
  </si>
  <si>
    <t>Visually Hndicappd Endwmnt</t>
  </si>
  <si>
    <t>07152</t>
  </si>
  <si>
    <t>Trust And Agency-TD</t>
  </si>
  <si>
    <t>07153</t>
  </si>
  <si>
    <t>SSBCI Federal Fund</t>
  </si>
  <si>
    <t>07154</t>
  </si>
  <si>
    <t>Trust And Agency-DMV</t>
  </si>
  <si>
    <t>07155</t>
  </si>
  <si>
    <t>Locality Permit Fund</t>
  </si>
  <si>
    <t>07156</t>
  </si>
  <si>
    <t>Trust And Agency-VSP</t>
  </si>
  <si>
    <t>07158</t>
  </si>
  <si>
    <t>Pooled VRS Trust Assets</t>
  </si>
  <si>
    <t>07159</t>
  </si>
  <si>
    <t>Pooled VRS Non-Trust Assets</t>
  </si>
  <si>
    <t>07160</t>
  </si>
  <si>
    <t>VA Farm Loan Revolving Acct</t>
  </si>
  <si>
    <t>07161</t>
  </si>
  <si>
    <t>Trust And Agency-TAX</t>
  </si>
  <si>
    <t>07162</t>
  </si>
  <si>
    <t>Trust And Agency-DOATP</t>
  </si>
  <si>
    <t>07171</t>
  </si>
  <si>
    <t>Trust And Agency-SCC</t>
  </si>
  <si>
    <t>07180</t>
  </si>
  <si>
    <t>VRS Administrative Expense</t>
  </si>
  <si>
    <t>07182</t>
  </si>
  <si>
    <t>Trust And Agency-VEC</t>
  </si>
  <si>
    <t>07190</t>
  </si>
  <si>
    <t>Cwlth Trans Cap Proj Bd Act-07</t>
  </si>
  <si>
    <t>07191</t>
  </si>
  <si>
    <t>Cap Proj Rev Bds Constn</t>
  </si>
  <si>
    <t>07194</t>
  </si>
  <si>
    <t>Cap Proj Rev Bnds P&amp;I</t>
  </si>
  <si>
    <t>07195</t>
  </si>
  <si>
    <t>CPR Revenue Stabilization Fund</t>
  </si>
  <si>
    <t>07200</t>
  </si>
  <si>
    <t>Fed Grant Anticpatn Note Fund</t>
  </si>
  <si>
    <t>07201</t>
  </si>
  <si>
    <t>GARVEE - Construction Fund</t>
  </si>
  <si>
    <t>07204</t>
  </si>
  <si>
    <t>GARVEE - Interest &amp; Principal</t>
  </si>
  <si>
    <t>07205</t>
  </si>
  <si>
    <t>Deferred Compensation Program</t>
  </si>
  <si>
    <t>07210</t>
  </si>
  <si>
    <t>Flex Reimbursmnt-Dpndnt Care</t>
  </si>
  <si>
    <t>07211</t>
  </si>
  <si>
    <t>FUBA Benefits Fund</t>
  </si>
  <si>
    <t>07212</t>
  </si>
  <si>
    <t>Trust And Agency-VSU</t>
  </si>
  <si>
    <t>07213</t>
  </si>
  <si>
    <t>Comm Sales And Use Tax Trust</t>
  </si>
  <si>
    <t>07216</t>
  </si>
  <si>
    <t>Trust And Agency-JMU</t>
  </si>
  <si>
    <t>07220</t>
  </si>
  <si>
    <t>Flex Reimbursmnt-Medical Reimb</t>
  </si>
  <si>
    <t>07230</t>
  </si>
  <si>
    <t>VRS Retiree Health Ins Credit</t>
  </si>
  <si>
    <t>07231</t>
  </si>
  <si>
    <t>Flex Reimbursmnt-Admin Fees</t>
  </si>
  <si>
    <t>07240</t>
  </si>
  <si>
    <t>Flex Reimbursement-Forfeiture</t>
  </si>
  <si>
    <t>07245</t>
  </si>
  <si>
    <t>SCHEV Trust and Agency Fund</t>
  </si>
  <si>
    <t>07250</t>
  </si>
  <si>
    <t>VA Sickness &amp; Disability Pgm</t>
  </si>
  <si>
    <t>07251</t>
  </si>
  <si>
    <t>Local Vehicle Registration Pgm</t>
  </si>
  <si>
    <t>07252</t>
  </si>
  <si>
    <t>TRA Allowances Fund</t>
  </si>
  <si>
    <t>07253</t>
  </si>
  <si>
    <t>Prescription Monitoring</t>
  </si>
  <si>
    <t>07254</t>
  </si>
  <si>
    <t>Grants-Pro Agri&amp;Emer Food Asst</t>
  </si>
  <si>
    <t>07256</t>
  </si>
  <si>
    <t>Non-Drug Asset Forfeiture Fund</t>
  </si>
  <si>
    <t>07260</t>
  </si>
  <si>
    <t>VA Indv Dev Acct Plus Trst</t>
  </si>
  <si>
    <t>07261</t>
  </si>
  <si>
    <t>Abandoned Mined Land Spec Trst</t>
  </si>
  <si>
    <t>07270</t>
  </si>
  <si>
    <t>CDS Offset Monies-Rstrctrd Agy</t>
  </si>
  <si>
    <t>07271</t>
  </si>
  <si>
    <t>Commonwealth Health Research</t>
  </si>
  <si>
    <t>07280</t>
  </si>
  <si>
    <t>CDS Offset Monies In Suspense</t>
  </si>
  <si>
    <t>07290</t>
  </si>
  <si>
    <t>Cert Of Agri Products Trust</t>
  </si>
  <si>
    <t>07291</t>
  </si>
  <si>
    <t>VaLORS Members Cont Acct</t>
  </si>
  <si>
    <t>07300</t>
  </si>
  <si>
    <t>VaLORS Retirement Allow Acct</t>
  </si>
  <si>
    <t>07301</t>
  </si>
  <si>
    <t>Trust And Agency-VDACS</t>
  </si>
  <si>
    <t>07304</t>
  </si>
  <si>
    <t>Allstate Expr Chk Cash Sttlmnt</t>
  </si>
  <si>
    <t>07305</t>
  </si>
  <si>
    <t>St/Local Law Enfrc Eqp Pro Prg</t>
  </si>
  <si>
    <t>07311</t>
  </si>
  <si>
    <t>State Student Loan Fund</t>
  </si>
  <si>
    <t>07320</t>
  </si>
  <si>
    <t>TICR Endowment</t>
  </si>
  <si>
    <t>07330</t>
  </si>
  <si>
    <t>Oil Overcharge Funds</t>
  </si>
  <si>
    <t>07331</t>
  </si>
  <si>
    <t>St Asset Forfeiture Suspense</t>
  </si>
  <si>
    <t>07340</t>
  </si>
  <si>
    <t>Texaco Oil Overcharge Fund</t>
  </si>
  <si>
    <t>07341</t>
  </si>
  <si>
    <t>Texaco Oil Overcharge - JMU</t>
  </si>
  <si>
    <t>07350</t>
  </si>
  <si>
    <t>VA Benefit Restoration Plan</t>
  </si>
  <si>
    <t>07360</t>
  </si>
  <si>
    <t>Vol Firefighter/Rescue Sqd Sap</t>
  </si>
  <si>
    <t>07361</t>
  </si>
  <si>
    <t>Oil Overcharge Trust Fund</t>
  </si>
  <si>
    <t>07370</t>
  </si>
  <si>
    <t>Oil &amp; Gas Surety Bonds</t>
  </si>
  <si>
    <t>07380</t>
  </si>
  <si>
    <t>Exxon Oil Overcharge Fund</t>
  </si>
  <si>
    <t>07390</t>
  </si>
  <si>
    <t>Stripper Well Oil Overchrge Fd</t>
  </si>
  <si>
    <t>07400</t>
  </si>
  <si>
    <t>Property Insurance Trust Fund</t>
  </si>
  <si>
    <t>07401</t>
  </si>
  <si>
    <t>Diamond Shamrock Oil Overcharg</t>
  </si>
  <si>
    <t>07403</t>
  </si>
  <si>
    <t>Trust And Agency-DGIF</t>
  </si>
  <si>
    <t>07405</t>
  </si>
  <si>
    <t>VRC Escrow Fund</t>
  </si>
  <si>
    <t>07409</t>
  </si>
  <si>
    <t>Trust And Agency-DMME</t>
  </si>
  <si>
    <t>07410</t>
  </si>
  <si>
    <t>Miscellaneous Insurance Trust</t>
  </si>
  <si>
    <t>07411</t>
  </si>
  <si>
    <t>Mathews State Forest Fund</t>
  </si>
  <si>
    <t>07420</t>
  </si>
  <si>
    <t>LOD Death &amp; Hlth Benefits Trst</t>
  </si>
  <si>
    <t>07421</t>
  </si>
  <si>
    <t>Worker's Comp Trust Fund</t>
  </si>
  <si>
    <t>07422</t>
  </si>
  <si>
    <t>Admin of Hlth Bnfts Pymnt-LODA</t>
  </si>
  <si>
    <t>07430</t>
  </si>
  <si>
    <t>Liability Trust Fund</t>
  </si>
  <si>
    <t>07440</t>
  </si>
  <si>
    <t>Automobile Trust Fund</t>
  </si>
  <si>
    <t>07450</t>
  </si>
  <si>
    <t>Additional Automobile Rntl Tax</t>
  </si>
  <si>
    <t>07451</t>
  </si>
  <si>
    <t>Local Entities Bond Program</t>
  </si>
  <si>
    <t>07460</t>
  </si>
  <si>
    <t>Mobile Home Sales Tax</t>
  </si>
  <si>
    <t>07461</t>
  </si>
  <si>
    <t>Public Officials Insurance</t>
  </si>
  <si>
    <t>07470</t>
  </si>
  <si>
    <t>Law Enforcement Insurance</t>
  </si>
  <si>
    <t>07471</t>
  </si>
  <si>
    <t>COURT PAYMENTS</t>
  </si>
  <si>
    <t>07480</t>
  </si>
  <si>
    <t>Undergrd Petroleum Storage Tnk</t>
  </si>
  <si>
    <t>07481</t>
  </si>
  <si>
    <t>George Washington Rgnl Commiss</t>
  </si>
  <si>
    <t>07490</t>
  </si>
  <si>
    <t>Commuter Rail Trust Fund</t>
  </si>
  <si>
    <t>07500</t>
  </si>
  <si>
    <t>Cash Surety Bonds</t>
  </si>
  <si>
    <t>07510</t>
  </si>
  <si>
    <t>Moto Pool Surety Bonds</t>
  </si>
  <si>
    <t>07520</t>
  </si>
  <si>
    <t>SP Sales&amp;Use Tax Mtr Vehc Repr</t>
  </si>
  <si>
    <t>07530</t>
  </si>
  <si>
    <t>Coal Surface Mining Reclmation</t>
  </si>
  <si>
    <t>07531</t>
  </si>
  <si>
    <t>Hybrid Plan Defined Cont</t>
  </si>
  <si>
    <t>07540</t>
  </si>
  <si>
    <t>Coal Surf Mng Contl&amp;Recl Cvl</t>
  </si>
  <si>
    <t>07541</t>
  </si>
  <si>
    <t>VA Local Disability Pgm</t>
  </si>
  <si>
    <t>07550</t>
  </si>
  <si>
    <t>Dupont Shenandoah Rvr Hg Mntrg</t>
  </si>
  <si>
    <t>07551</t>
  </si>
  <si>
    <t>Gas &amp; Oil Plugging &amp; Restortn</t>
  </si>
  <si>
    <t>07552</t>
  </si>
  <si>
    <t>Rdioactve Mat Prptl Care Trust</t>
  </si>
  <si>
    <t>07553</t>
  </si>
  <si>
    <t>07560</t>
  </si>
  <si>
    <t>Lottery Proceeds Fund</t>
  </si>
  <si>
    <t>07561</t>
  </si>
  <si>
    <t>Virginia Research Investment F</t>
  </si>
  <si>
    <t>07570</t>
  </si>
  <si>
    <t>Epayable Monies In Suspense</t>
  </si>
  <si>
    <t>07580</t>
  </si>
  <si>
    <t>Rt 58 Corridor Development Pgm</t>
  </si>
  <si>
    <t>07581</t>
  </si>
  <si>
    <t>Rt 58 - Construction Fund</t>
  </si>
  <si>
    <t>07584</t>
  </si>
  <si>
    <t>Rt 58 - Interest &amp; Principal</t>
  </si>
  <si>
    <t>07600</t>
  </si>
  <si>
    <t>No Va Transportation Dist Fd</t>
  </si>
  <si>
    <t>07601</t>
  </si>
  <si>
    <t>NVTD - Construction Fund</t>
  </si>
  <si>
    <t>07604</t>
  </si>
  <si>
    <t>NVTD - Interest &amp; Principal</t>
  </si>
  <si>
    <t>07610</t>
  </si>
  <si>
    <t>Oak Grove Connector-TISAF</t>
  </si>
  <si>
    <t>07611</t>
  </si>
  <si>
    <t>Oak Grove Connector Constr</t>
  </si>
  <si>
    <t>07614</t>
  </si>
  <si>
    <t>Oak Grove Cnntr &amp; Prnpl</t>
  </si>
  <si>
    <t>07660</t>
  </si>
  <si>
    <t>Equipment Trust Fund</t>
  </si>
  <si>
    <t>07690</t>
  </si>
  <si>
    <t>VA Public School Authority</t>
  </si>
  <si>
    <t>07710</t>
  </si>
  <si>
    <t>Local Govrnmnt Investment Pool</t>
  </si>
  <si>
    <t>07720</t>
  </si>
  <si>
    <t>Medicaid Concentration Trust</t>
  </si>
  <si>
    <t>07740</t>
  </si>
  <si>
    <t>Miscellaneous Trust Funds</t>
  </si>
  <si>
    <t>07750</t>
  </si>
  <si>
    <t>Route 28 Fund</t>
  </si>
  <si>
    <t>07751</t>
  </si>
  <si>
    <t>Rt 28 - Construction Fund</t>
  </si>
  <si>
    <t>07754</t>
  </si>
  <si>
    <t>Rt 28 - Interest &amp; Principal</t>
  </si>
  <si>
    <t>07760</t>
  </si>
  <si>
    <t>9-C Higher Education Bonds</t>
  </si>
  <si>
    <t>07770</t>
  </si>
  <si>
    <t>9-D Higher Education Bonds</t>
  </si>
  <si>
    <t>07799</t>
  </si>
  <si>
    <t>DOC Trust and Agency Fund</t>
  </si>
  <si>
    <t>07800</t>
  </si>
  <si>
    <t>VPI Bond Funds</t>
  </si>
  <si>
    <t>07810</t>
  </si>
  <si>
    <t>General Obligation Bond Fund</t>
  </si>
  <si>
    <t>07820</t>
  </si>
  <si>
    <t>Coleman Bridge Fund</t>
  </si>
  <si>
    <t>07821</t>
  </si>
  <si>
    <t>Coleman Br - Constr Fund</t>
  </si>
  <si>
    <t>07822</t>
  </si>
  <si>
    <t>Coleman Bridge - Revenue Fund</t>
  </si>
  <si>
    <t>07823</t>
  </si>
  <si>
    <t>Colemanbrdge Maint Replace Fnd</t>
  </si>
  <si>
    <t>07824</t>
  </si>
  <si>
    <t>Coleman Br - Interest &amp; Prinpl</t>
  </si>
  <si>
    <t>07825</t>
  </si>
  <si>
    <t>07826</t>
  </si>
  <si>
    <t>Coleman Bridge Improvemnt Fund</t>
  </si>
  <si>
    <t>07827</t>
  </si>
  <si>
    <t>Coleman Brdg - Capitlz Intrst</t>
  </si>
  <si>
    <t>07870</t>
  </si>
  <si>
    <t>Virginia Housing Trust Fund</t>
  </si>
  <si>
    <t>07909</t>
  </si>
  <si>
    <t>Cen Cap Outlay Trust &amp; Agency</t>
  </si>
  <si>
    <t>07922</t>
  </si>
  <si>
    <t>Trust and Agency-SBVCC</t>
  </si>
  <si>
    <t>07930</t>
  </si>
  <si>
    <t>Unemploy Ins-Stim Admin-ARRA</t>
  </si>
  <si>
    <t>07940</t>
  </si>
  <si>
    <t>Fed Hwy Reimbrs Anticpatn Note</t>
  </si>
  <si>
    <t>07941</t>
  </si>
  <si>
    <t>Fed Hwy Reimb Anticip Notes</t>
  </si>
  <si>
    <t>07944</t>
  </si>
  <si>
    <t>FRAN - Debt Service Fund</t>
  </si>
  <si>
    <t>07951</t>
  </si>
  <si>
    <t>07952</t>
  </si>
  <si>
    <t>Unemploy Ins-Euc 08 Stim-ARRA</t>
  </si>
  <si>
    <t>07960</t>
  </si>
  <si>
    <t>Unemploy Ins-Fac Stimulus-ARRA</t>
  </si>
  <si>
    <t>07980</t>
  </si>
  <si>
    <t>Unemploy Ins-Admin Incent-ARRA</t>
  </si>
  <si>
    <t>07995</t>
  </si>
  <si>
    <t>Central Approp Trust &amp; Agency</t>
  </si>
  <si>
    <t>07997</t>
  </si>
  <si>
    <t>Trust And Agency-DAS</t>
  </si>
  <si>
    <t>08050</t>
  </si>
  <si>
    <t>Stormwater Local Assistance</t>
  </si>
  <si>
    <t>08070</t>
  </si>
  <si>
    <t>08071</t>
  </si>
  <si>
    <t>Powhite - Constr Fund</t>
  </si>
  <si>
    <t>08072</t>
  </si>
  <si>
    <t>Powhite - Revenue Fund</t>
  </si>
  <si>
    <t>08074</t>
  </si>
  <si>
    <t>Powhite - Interest &amp; Principal</t>
  </si>
  <si>
    <t>08075</t>
  </si>
  <si>
    <t>Powhite - Sinking Fund Redempt</t>
  </si>
  <si>
    <t>08076</t>
  </si>
  <si>
    <t>Powhite Prkwy Improvement Fund</t>
  </si>
  <si>
    <t>08110</t>
  </si>
  <si>
    <t>9(B) Debt Service-Const Costs</t>
  </si>
  <si>
    <t>08111</t>
  </si>
  <si>
    <t>9(B) Debt Service-Construction</t>
  </si>
  <si>
    <t>08120</t>
  </si>
  <si>
    <t>9(C) Debt Service-Prin/Int Pay</t>
  </si>
  <si>
    <t>08130</t>
  </si>
  <si>
    <t>9(C) Debt Service-Const Costs</t>
  </si>
  <si>
    <t>08131</t>
  </si>
  <si>
    <t>9(C) Debt Srvc-Const Costs-DGS</t>
  </si>
  <si>
    <t>08140</t>
  </si>
  <si>
    <t>9(D) Debt Service-Prin/Int Pay</t>
  </si>
  <si>
    <t>08150</t>
  </si>
  <si>
    <t>9(D) Rev Bonds-Construction</t>
  </si>
  <si>
    <t>08170</t>
  </si>
  <si>
    <t>VCBA 21St Century</t>
  </si>
  <si>
    <t>08171</t>
  </si>
  <si>
    <t>VCBA 21St Century - Evms</t>
  </si>
  <si>
    <t>08194</t>
  </si>
  <si>
    <t>Life to Date Capital Project</t>
  </si>
  <si>
    <t>08199</t>
  </si>
  <si>
    <t>Debt Service-DCR</t>
  </si>
  <si>
    <t>08200</t>
  </si>
  <si>
    <t>VPBA Projects</t>
  </si>
  <si>
    <t>08201</t>
  </si>
  <si>
    <t>VPBA Projects - NonState</t>
  </si>
  <si>
    <t>08204</t>
  </si>
  <si>
    <t>Debt Service-W&amp;M</t>
  </si>
  <si>
    <t>08207</t>
  </si>
  <si>
    <t>08208</t>
  </si>
  <si>
    <t>08209</t>
  </si>
  <si>
    <t>08210</t>
  </si>
  <si>
    <t>VPBA Projects - Interest</t>
  </si>
  <si>
    <t>08212</t>
  </si>
  <si>
    <t>08213</t>
  </si>
  <si>
    <t>Debt Service-NSU</t>
  </si>
  <si>
    <t>08214</t>
  </si>
  <si>
    <t>Debt Service-LONGWOOD</t>
  </si>
  <si>
    <t>08215</t>
  </si>
  <si>
    <t>Debt Service-UMW</t>
  </si>
  <si>
    <t>08216</t>
  </si>
  <si>
    <t>Debt Service-JMU</t>
  </si>
  <si>
    <t>08218</t>
  </si>
  <si>
    <t>08219</t>
  </si>
  <si>
    <t>VPBA Projects - HE - Interest</t>
  </si>
  <si>
    <t>08221</t>
  </si>
  <si>
    <t>08236</t>
  </si>
  <si>
    <t>Debt Service-VCU</t>
  </si>
  <si>
    <t>08238</t>
  </si>
  <si>
    <t>08239</t>
  </si>
  <si>
    <t>08242</t>
  </si>
  <si>
    <t>Debt Service-CNU</t>
  </si>
  <si>
    <t>08247</t>
  </si>
  <si>
    <t>08260</t>
  </si>
  <si>
    <t>Debt Service-VCCS CO</t>
  </si>
  <si>
    <t>08268</t>
  </si>
  <si>
    <t>Debt Service-VIMS</t>
  </si>
  <si>
    <t>08720</t>
  </si>
  <si>
    <t>Debt Service-DBHDS</t>
  </si>
  <si>
    <t>08777</t>
  </si>
  <si>
    <t>08778</t>
  </si>
  <si>
    <t>08799</t>
  </si>
  <si>
    <t>08937</t>
  </si>
  <si>
    <t>SVHEC Debt Service Fund</t>
  </si>
  <si>
    <t>08949</t>
  </si>
  <si>
    <t>Cen Cap Outlay Debt Serv Fund</t>
  </si>
  <si>
    <t>08951</t>
  </si>
  <si>
    <t>DPB 9(D) Revenue Bond Fund</t>
  </si>
  <si>
    <t>08994</t>
  </si>
  <si>
    <t>Debt Service-TTF</t>
  </si>
  <si>
    <t>09010</t>
  </si>
  <si>
    <t>Ches Bay Restoration Contribut</t>
  </si>
  <si>
    <t>09011</t>
  </si>
  <si>
    <t>Cap Access-Disadvntgd Business</t>
  </si>
  <si>
    <t>09012</t>
  </si>
  <si>
    <t>Armory Control Board Fund</t>
  </si>
  <si>
    <t>09013</t>
  </si>
  <si>
    <t>Donations-Local Health Depts</t>
  </si>
  <si>
    <t>09014</t>
  </si>
  <si>
    <t>VMFA Private Donations Fund</t>
  </si>
  <si>
    <t>09016</t>
  </si>
  <si>
    <t>State Forests System Fund</t>
  </si>
  <si>
    <t>09017</t>
  </si>
  <si>
    <t>Virginia Pesticide Control Act</t>
  </si>
  <si>
    <t>09018</t>
  </si>
  <si>
    <t>Chspk Bay Restoration VPI</t>
  </si>
  <si>
    <t>09020</t>
  </si>
  <si>
    <t>Trauma Center Fund</t>
  </si>
  <si>
    <t>09021</t>
  </si>
  <si>
    <t>Gov's Motion Picture Oppor Fd</t>
  </si>
  <si>
    <t>09022</t>
  </si>
  <si>
    <t>Motorboat And Water Safety Fnd</t>
  </si>
  <si>
    <t>09023</t>
  </si>
  <si>
    <t>Undrgrnd Utlty Dmg Prevntn Spc</t>
  </si>
  <si>
    <t>09024</t>
  </si>
  <si>
    <t>VA Stormwater Management Fund</t>
  </si>
  <si>
    <t>09030</t>
  </si>
  <si>
    <t>Crime Victim Compensation</t>
  </si>
  <si>
    <t>09031</t>
  </si>
  <si>
    <t>HOV Enforcement Fund</t>
  </si>
  <si>
    <t>09032</t>
  </si>
  <si>
    <t>Statewide Independent Living</t>
  </si>
  <si>
    <t>09033</t>
  </si>
  <si>
    <t>VA Children's Med Sec Ins Plan</t>
  </si>
  <si>
    <t>09034</t>
  </si>
  <si>
    <t>Work Program Revenue Fund</t>
  </si>
  <si>
    <t>09035</t>
  </si>
  <si>
    <t>School Rsrc Offr Incntve Grnts</t>
  </si>
  <si>
    <t>09036</t>
  </si>
  <si>
    <t>Small Renewable Energy Project</t>
  </si>
  <si>
    <t>09040</t>
  </si>
  <si>
    <t>Transportation District-DOA</t>
  </si>
  <si>
    <t>09041</t>
  </si>
  <si>
    <t>Debt Collection Recovery Fund</t>
  </si>
  <si>
    <t>09042</t>
  </si>
  <si>
    <t>Environmental Covenants Fund</t>
  </si>
  <si>
    <t>09043</t>
  </si>
  <si>
    <t>Non Game Cash Fund</t>
  </si>
  <si>
    <t>09044</t>
  </si>
  <si>
    <t>Bicentennial-War of 1812 Fund</t>
  </si>
  <si>
    <t>09050</t>
  </si>
  <si>
    <t>Court Technology Fund</t>
  </si>
  <si>
    <t>09051</t>
  </si>
  <si>
    <t>GIS Fund</t>
  </si>
  <si>
    <t>09052</t>
  </si>
  <si>
    <t>Lifetime Huntng&amp;Fishng Endwmnt</t>
  </si>
  <si>
    <t>09053</t>
  </si>
  <si>
    <t>VA Donor Registry&amp;Pub Awarenss</t>
  </si>
  <si>
    <t>09054</t>
  </si>
  <si>
    <t>VA St Police-Insurance Fraud</t>
  </si>
  <si>
    <t>09055</t>
  </si>
  <si>
    <t>Stormwater Local Assistance GF</t>
  </si>
  <si>
    <t>09060</t>
  </si>
  <si>
    <t>Waste Tire Trust Fund</t>
  </si>
  <si>
    <t>09061</t>
  </si>
  <si>
    <t>Invest Performance Grant Subfd</t>
  </si>
  <si>
    <t>09070</t>
  </si>
  <si>
    <t>VA Envrnmntal Emergncy Respnse</t>
  </si>
  <si>
    <t>09080</t>
  </si>
  <si>
    <t>Sludge Management Fund</t>
  </si>
  <si>
    <t>09081</t>
  </si>
  <si>
    <t>Mental Hlth/Retard Subst Abuse</t>
  </si>
  <si>
    <t>09082</t>
  </si>
  <si>
    <t>Mntl Hlth/Retard/Sub Abu-Grant</t>
  </si>
  <si>
    <t>09090</t>
  </si>
  <si>
    <t>Insurance Collateral Assessmnt</t>
  </si>
  <si>
    <t>09091</t>
  </si>
  <si>
    <t>Adv Shipbuilding Train Facilit</t>
  </si>
  <si>
    <t>09092</t>
  </si>
  <si>
    <t>VA Agricultural Vitality Prgrm</t>
  </si>
  <si>
    <t>09094</t>
  </si>
  <si>
    <t>VA's Natural Resources Trst Fd</t>
  </si>
  <si>
    <t>09095</t>
  </si>
  <si>
    <t>Air Pollution Permit Program</t>
  </si>
  <si>
    <t>09100</t>
  </si>
  <si>
    <t>VA Rescue Squads Assistance</t>
  </si>
  <si>
    <t>09101</t>
  </si>
  <si>
    <t>Commonwealths Devlp Oppor Fd</t>
  </si>
  <si>
    <t>09102</t>
  </si>
  <si>
    <t>Second Injury Fund</t>
  </si>
  <si>
    <t>09103</t>
  </si>
  <si>
    <t>Virginia Arts Foundation Fund</t>
  </si>
  <si>
    <t>09104</t>
  </si>
  <si>
    <t>VA Info Providers Network Fd</t>
  </si>
  <si>
    <t>09105</t>
  </si>
  <si>
    <t>Uninsured Medical Catastrophe</t>
  </si>
  <si>
    <t>09106</t>
  </si>
  <si>
    <t>Historic Resources Fund</t>
  </si>
  <si>
    <t>09107</t>
  </si>
  <si>
    <t>Dam Sfty/Flood Prev&amp;Prot Asst</t>
  </si>
  <si>
    <t>09110</t>
  </si>
  <si>
    <t>VA Waste Mgmt Board Permit Pgm</t>
  </si>
  <si>
    <t>09112</t>
  </si>
  <si>
    <t>VA Migr Waterfowl Cnsrvtn Stmp</t>
  </si>
  <si>
    <t>09113</t>
  </si>
  <si>
    <t>Trans Srvcs For Elderly/Dsabld</t>
  </si>
  <si>
    <t>09114</t>
  </si>
  <si>
    <t>Fraud Recovery Special Fund</t>
  </si>
  <si>
    <t>09117</t>
  </si>
  <si>
    <t>Dedicated Special Revenue-VSB</t>
  </si>
  <si>
    <t>09120</t>
  </si>
  <si>
    <t>VA Domestic Violence Victim</t>
  </si>
  <si>
    <t>09121</t>
  </si>
  <si>
    <t>Brown v Bd of Educ Scholarship</t>
  </si>
  <si>
    <t>09130</t>
  </si>
  <si>
    <t>MEI Site Planning Grant Fund</t>
  </si>
  <si>
    <t>09131</t>
  </si>
  <si>
    <t>Feed The Hungry Fund</t>
  </si>
  <si>
    <t>09140</t>
  </si>
  <si>
    <t>Putative Father Registry Fund</t>
  </si>
  <si>
    <t>09141</t>
  </si>
  <si>
    <t>Major Eligible Employer Grant</t>
  </si>
  <si>
    <t>09142</t>
  </si>
  <si>
    <t>Help Eliminate Auto Theft Fd</t>
  </si>
  <si>
    <t>09143</t>
  </si>
  <si>
    <t>St Water Ctrl Board Permit Pgm</t>
  </si>
  <si>
    <t>09150</t>
  </si>
  <si>
    <t>Cmnwlth Neurotrauma Initiative</t>
  </si>
  <si>
    <t>09151</t>
  </si>
  <si>
    <t>Federal Repayment Reserve Fund</t>
  </si>
  <si>
    <t>09154</t>
  </si>
  <si>
    <t>Dedicated Special Revenue-DMV</t>
  </si>
  <si>
    <t>09155</t>
  </si>
  <si>
    <t>Dedicated Special Revenue-TB</t>
  </si>
  <si>
    <t>09156</t>
  </si>
  <si>
    <t>Dedicated Special Revenue-VSP</t>
  </si>
  <si>
    <t>09160</t>
  </si>
  <si>
    <t>Marine Habitat and Waterways</t>
  </si>
  <si>
    <t>09161</t>
  </si>
  <si>
    <t>Dedicated Special Revenue-TAX</t>
  </si>
  <si>
    <t>09163</t>
  </si>
  <si>
    <t>Insurance Fraud Fund</t>
  </si>
  <si>
    <t>09166</t>
  </si>
  <si>
    <t>VA Military Family Relief Fund</t>
  </si>
  <si>
    <t>09168</t>
  </si>
  <si>
    <t>VA Rmvl/Rehab Derelict Strctrs</t>
  </si>
  <si>
    <t>09180</t>
  </si>
  <si>
    <t>VA Land Conservation-Unrestric</t>
  </si>
  <si>
    <t>09190</t>
  </si>
  <si>
    <t>Vehcl Emissions Inspection Pgm</t>
  </si>
  <si>
    <t>09191</t>
  </si>
  <si>
    <t>Dedicated Special Revenue-VWC</t>
  </si>
  <si>
    <t>09194</t>
  </si>
  <si>
    <t>Dedicated Special Revenue-DGS</t>
  </si>
  <si>
    <t>09199</t>
  </si>
  <si>
    <t>Dedicated Special Revenue-DCR</t>
  </si>
  <si>
    <t>09200</t>
  </si>
  <si>
    <t>Capital Improvement Fund</t>
  </si>
  <si>
    <t>09201</t>
  </si>
  <si>
    <t>Gvnr Agri&amp;Forestry Ind Dvlpmnt</t>
  </si>
  <si>
    <t>09202</t>
  </si>
  <si>
    <t>Uninsured Employer's Fund</t>
  </si>
  <si>
    <t>09220</t>
  </si>
  <si>
    <t>Special License Plates Fund</t>
  </si>
  <si>
    <t>09221</t>
  </si>
  <si>
    <t>VA Fish Passage Grnt&amp;Rvlvng Ln</t>
  </si>
  <si>
    <t>09222</t>
  </si>
  <si>
    <t>DPOR Dedicated Spec Rev Fund</t>
  </si>
  <si>
    <t>09223</t>
  </si>
  <si>
    <t>DHP Dedicated Spec Rev Fund</t>
  </si>
  <si>
    <t>09224</t>
  </si>
  <si>
    <t>Water Supply Assistance Grant</t>
  </si>
  <si>
    <t>09225</t>
  </si>
  <si>
    <t>Sm Watersheds Fld Ctrl&amp;Area Dv</t>
  </si>
  <si>
    <t>09226</t>
  </si>
  <si>
    <t>BOA Dedicated Special Rev Fund</t>
  </si>
  <si>
    <t>09227</t>
  </si>
  <si>
    <t>Main Street Station Property</t>
  </si>
  <si>
    <t>09228</t>
  </si>
  <si>
    <t>Methamphetamine Cleanup Fund</t>
  </si>
  <si>
    <t>09240</t>
  </si>
  <si>
    <t>Bill &amp; Melinda Gates Foundtion</t>
  </si>
  <si>
    <t>09250</t>
  </si>
  <si>
    <t>Litter Control And Recycling</t>
  </si>
  <si>
    <t>09251</t>
  </si>
  <si>
    <t>WIC Food Pgm-Infnt Formula Rbt</t>
  </si>
  <si>
    <t>09253</t>
  </si>
  <si>
    <t>VA Manufctrd Housing Trn Rcvry</t>
  </si>
  <si>
    <t>09254</t>
  </si>
  <si>
    <t>Sl/Wtr Cons Dst Dam Mnt/Sm Rpr</t>
  </si>
  <si>
    <t>09255</t>
  </si>
  <si>
    <t>Home Energy Assistance Fund</t>
  </si>
  <si>
    <t>09256</t>
  </si>
  <si>
    <t>VA 400th Anniversary Fund</t>
  </si>
  <si>
    <t>09260</t>
  </si>
  <si>
    <t>VA Comms Sales And Use Tax</t>
  </si>
  <si>
    <t>09261</t>
  </si>
  <si>
    <t>Dam Safety Administrative Fund</t>
  </si>
  <si>
    <t>09262</t>
  </si>
  <si>
    <t>VA Forest Water Quality Fund</t>
  </si>
  <si>
    <t>09270</t>
  </si>
  <si>
    <t>Agricultural Dealers Fund</t>
  </si>
  <si>
    <t>09271</t>
  </si>
  <si>
    <t>Preservation Easement Fund</t>
  </si>
  <si>
    <t>09272</t>
  </si>
  <si>
    <t>VA Growth &amp; Opportunity Fund</t>
  </si>
  <si>
    <t>09280</t>
  </si>
  <si>
    <t>Wireless E-911 Fund</t>
  </si>
  <si>
    <t>09281</t>
  </si>
  <si>
    <t>09282</t>
  </si>
  <si>
    <t>Virginia Seed Law Fund</t>
  </si>
  <si>
    <t>09300</t>
  </si>
  <si>
    <t>VA Crime Victim - Witness Fund</t>
  </si>
  <si>
    <t>09301</t>
  </si>
  <si>
    <t>Dedicatd Special Revenue-VDACS</t>
  </si>
  <si>
    <t>09302</t>
  </si>
  <si>
    <t>Sm Business Envnmtl Compliance</t>
  </si>
  <si>
    <t>09307</t>
  </si>
  <si>
    <t>Dedicated Special Revenue-VAC</t>
  </si>
  <si>
    <t>09310</t>
  </si>
  <si>
    <t>Pub Ed Soq/Lcl Re Ppty Tax Rlf</t>
  </si>
  <si>
    <t>09311</t>
  </si>
  <si>
    <t>VA Technology Infrastructure</t>
  </si>
  <si>
    <t>09312</t>
  </si>
  <si>
    <t>Radioactve Mtls Fclty Licensre</t>
  </si>
  <si>
    <t>09320</t>
  </si>
  <si>
    <t>Work Cap Advance &amp; Recoveries</t>
  </si>
  <si>
    <t>09321</t>
  </si>
  <si>
    <t>Nursing Scholarship&amp;Loan Repay</t>
  </si>
  <si>
    <t>09322</t>
  </si>
  <si>
    <t>TICR Fund</t>
  </si>
  <si>
    <t>09330</t>
  </si>
  <si>
    <t>Cig Fr Sfty Stndrd/Frftr Protn</t>
  </si>
  <si>
    <t>09331</t>
  </si>
  <si>
    <t>VA Tax Check-Off For Housing</t>
  </si>
  <si>
    <t>09332</t>
  </si>
  <si>
    <t>Priority Access Stakeholdr Sys</t>
  </si>
  <si>
    <t>09340</t>
  </si>
  <si>
    <t>VA Water Quality Improve Fund</t>
  </si>
  <si>
    <t>09341</t>
  </si>
  <si>
    <t>Med&amp;Pa Scholarship&amp;Loan Repay</t>
  </si>
  <si>
    <t>09350</t>
  </si>
  <si>
    <t>Intensfied Drug Enfrcmnt Juris</t>
  </si>
  <si>
    <t>09351</t>
  </si>
  <si>
    <t>WaterQualityImprovementReserve</t>
  </si>
  <si>
    <t>09352</t>
  </si>
  <si>
    <t>Dedicated Special Revenue-SBD</t>
  </si>
  <si>
    <t>09360</t>
  </si>
  <si>
    <t>VA Natural Resources Commitmnt</t>
  </si>
  <si>
    <t>09362</t>
  </si>
  <si>
    <t>09370</t>
  </si>
  <si>
    <t>Special Damages Fund</t>
  </si>
  <si>
    <t>09380</t>
  </si>
  <si>
    <t>Dentl Scholarship &amp; Loan Repay</t>
  </si>
  <si>
    <t>09390</t>
  </si>
  <si>
    <t>Crime Victim Comp-FOIA Exempt</t>
  </si>
  <si>
    <t>09400</t>
  </si>
  <si>
    <t>VA Jobs Investment Prog Fund</t>
  </si>
  <si>
    <t>09401</t>
  </si>
  <si>
    <t>Feed Lime Fertlzr &amp; Animal Rem</t>
  </si>
  <si>
    <t>09402</t>
  </si>
  <si>
    <t>MRC Dedicated Special Rev Fund</t>
  </si>
  <si>
    <t>09403</t>
  </si>
  <si>
    <t>Dedicated Special Revenue-DGIF</t>
  </si>
  <si>
    <t>09404</t>
  </si>
  <si>
    <t>Reg Criminal Justce Acdmy Trng</t>
  </si>
  <si>
    <t>09409</t>
  </si>
  <si>
    <t>Dedicated Special Revenue-DMME</t>
  </si>
  <si>
    <t>09410</t>
  </si>
  <si>
    <t>Veterans Services Fund</t>
  </si>
  <si>
    <t>09420</t>
  </si>
  <si>
    <t>Tobac Indmnfction/Comm Revital</t>
  </si>
  <si>
    <t>09430</t>
  </si>
  <si>
    <t>Virginia Tobacco Settlement</t>
  </si>
  <si>
    <t>09431</t>
  </si>
  <si>
    <t>EDA-Titl IX Gnt-Sequestrd Prtn</t>
  </si>
  <si>
    <t>09440</t>
  </si>
  <si>
    <t>VA Econ Dev Incentive Grant</t>
  </si>
  <si>
    <t>09450</t>
  </si>
  <si>
    <t>Safe Drnkng Water St Revolving</t>
  </si>
  <si>
    <t>09454</t>
  </si>
  <si>
    <t>Master Jet Base Landing Fields</t>
  </si>
  <si>
    <t>09460</t>
  </si>
  <si>
    <t>Military Strateg Respons Recov</t>
  </si>
  <si>
    <t>09461</t>
  </si>
  <si>
    <t>Biofuels Production Fund</t>
  </si>
  <si>
    <t>09470</t>
  </si>
  <si>
    <t>Robert Wood Johnson-Max Enroll</t>
  </si>
  <si>
    <t>09471</t>
  </si>
  <si>
    <t>Econ &amp; Infrastruc Dev Grant Fd</t>
  </si>
  <si>
    <t>09490</t>
  </si>
  <si>
    <t>Virginia Health Care Fund</t>
  </si>
  <si>
    <t>09500</t>
  </si>
  <si>
    <t>Mnerls Excl Coal Abandon Lands</t>
  </si>
  <si>
    <t>09510</t>
  </si>
  <si>
    <t>CW Technology Research Fd 934</t>
  </si>
  <si>
    <t>09511</t>
  </si>
  <si>
    <t>CW Technology Research Fd 274</t>
  </si>
  <si>
    <t>09512</t>
  </si>
  <si>
    <t>Research Commercialization 192</t>
  </si>
  <si>
    <t>09513</t>
  </si>
  <si>
    <t>Research Commercialization 937</t>
  </si>
  <si>
    <t>09520</t>
  </si>
  <si>
    <t>Orphaned Well Fund</t>
  </si>
  <si>
    <t>09530</t>
  </si>
  <si>
    <t>09540</t>
  </si>
  <si>
    <t>Sec of CW Technology Trst Fund</t>
  </si>
  <si>
    <t>09550</t>
  </si>
  <si>
    <t>VA Forest Mitigation Acq Fund</t>
  </si>
  <si>
    <t>09570</t>
  </si>
  <si>
    <t>VSBFA-VA Small Business Growth</t>
  </si>
  <si>
    <t>09590</t>
  </si>
  <si>
    <t>Long Term Mitigation Fund</t>
  </si>
  <si>
    <t>09600</t>
  </si>
  <si>
    <t>Coal Pool Bond Administration</t>
  </si>
  <si>
    <t>09601</t>
  </si>
  <si>
    <t>Dedicated Special Revenue-VDH</t>
  </si>
  <si>
    <t>09630</t>
  </si>
  <si>
    <t>Conservation &amp; Recreation</t>
  </si>
  <si>
    <t>09640</t>
  </si>
  <si>
    <t>VA Water Facilities Revolving</t>
  </si>
  <si>
    <t>09650</t>
  </si>
  <si>
    <t>Central Capital Planning Fund</t>
  </si>
  <si>
    <t>09660</t>
  </si>
  <si>
    <t>Intrnet Crimes Against Childrn</t>
  </si>
  <si>
    <t>09700</t>
  </si>
  <si>
    <t>Parking-DGIF</t>
  </si>
  <si>
    <t>09750</t>
  </si>
  <si>
    <t>Court Fees Suspense Fund</t>
  </si>
  <si>
    <t>09765</t>
  </si>
  <si>
    <t>Dedicated Special Revenue-DSS</t>
  </si>
  <si>
    <t>09770</t>
  </si>
  <si>
    <t>Net Crimes Agnst Chldrn Invst</t>
  </si>
  <si>
    <t>09799</t>
  </si>
  <si>
    <t>DOC Dedicated Spec Rev Fund</t>
  </si>
  <si>
    <t>09800</t>
  </si>
  <si>
    <t>NVTA Fund - 2013 Session</t>
  </si>
  <si>
    <t>09810</t>
  </si>
  <si>
    <t>Hampton Rds Fund-2013 Session</t>
  </si>
  <si>
    <t>09820</t>
  </si>
  <si>
    <t>Hampton Rds Fund-2014 Session</t>
  </si>
  <si>
    <t>09860</t>
  </si>
  <si>
    <t>Recyc Matl Sales-Non-Ge-Non-HE</t>
  </si>
  <si>
    <t>09880</t>
  </si>
  <si>
    <t>Srpls Sup&amp;Equip Sale-Non-Gen</t>
  </si>
  <si>
    <t>09900</t>
  </si>
  <si>
    <t>09912</t>
  </si>
  <si>
    <t>Dedicated Special Revenue-DVS</t>
  </si>
  <si>
    <t>09949</t>
  </si>
  <si>
    <t>Cen Cap Outlay Ded Spec Rev</t>
  </si>
  <si>
    <t>10000</t>
  </si>
  <si>
    <t>Federal Trust</t>
  </si>
  <si>
    <t>10001</t>
  </si>
  <si>
    <t>Federal Trust - Transportation</t>
  </si>
  <si>
    <t>10002</t>
  </si>
  <si>
    <t>Federal Trust - VSU</t>
  </si>
  <si>
    <t>10003</t>
  </si>
  <si>
    <t>Federal Trust - ABC</t>
  </si>
  <si>
    <t>10006</t>
  </si>
  <si>
    <t>Federal Trust - VPA</t>
  </si>
  <si>
    <t>10007</t>
  </si>
  <si>
    <t>Federal Trust - VFHY</t>
  </si>
  <si>
    <t>10008</t>
  </si>
  <si>
    <t>Federal Trust - VPISU/CE</t>
  </si>
  <si>
    <t>10010</t>
  </si>
  <si>
    <t>Medical Assistance Pgm - ARRA</t>
  </si>
  <si>
    <t>10040</t>
  </si>
  <si>
    <t>Broadbnd Data&amp;Devel Grnt- ARRA</t>
  </si>
  <si>
    <t>10070</t>
  </si>
  <si>
    <t>CFDA Comm Dev Bg St Hi Re-ARRA</t>
  </si>
  <si>
    <t>10400</t>
  </si>
  <si>
    <t>Promotion of the Arts - ARRA</t>
  </si>
  <si>
    <t>10410</t>
  </si>
  <si>
    <t>Grnt St-Cnstrctn Home Fac-ARRA</t>
  </si>
  <si>
    <t>10520</t>
  </si>
  <si>
    <t>Title I - Grants to LEAS- ARRA</t>
  </si>
  <si>
    <t>10600</t>
  </si>
  <si>
    <t>10610</t>
  </si>
  <si>
    <t>DOE School Imprvmnt Grnts-ARRA</t>
  </si>
  <si>
    <t>10880</t>
  </si>
  <si>
    <t>Sur Supp&amp;Equip Sales-Fed</t>
  </si>
  <si>
    <t>10881</t>
  </si>
  <si>
    <t>Surp Supp&amp;Equip Sales-Fed-HE</t>
  </si>
  <si>
    <t>10900</t>
  </si>
  <si>
    <t>Wthrztion Asst Lw-In-ARRA DHCD</t>
  </si>
  <si>
    <t>10941</t>
  </si>
  <si>
    <t>Hwy Planning &amp; Constr-ARRA DCR</t>
  </si>
  <si>
    <t>10960</t>
  </si>
  <si>
    <t>Fiscal Stablzatn Gen- ARRA DOE</t>
  </si>
  <si>
    <t>10970</t>
  </si>
  <si>
    <t>Title IV-D Chld Suppt Enf-ARRA</t>
  </si>
  <si>
    <t>12010</t>
  </si>
  <si>
    <t>12080</t>
  </si>
  <si>
    <t>Energize VA Revlving Loan-ARRA</t>
  </si>
  <si>
    <t>12400</t>
  </si>
  <si>
    <t>Formula Grants Nonurban - ARRA</t>
  </si>
  <si>
    <t>12490</t>
  </si>
  <si>
    <t>Elec Dlvry &amp; Enrgy Rsrch-ARRA</t>
  </si>
  <si>
    <t>12840</t>
  </si>
  <si>
    <t>High-Speed Rail - ARRA</t>
  </si>
  <si>
    <t>12900</t>
  </si>
  <si>
    <t>Health Info Tech&amp;Pub Hlth-ARRA</t>
  </si>
  <si>
    <t>12920</t>
  </si>
  <si>
    <t>EECBG REA Loan Loss Rsrve-ARRA</t>
  </si>
  <si>
    <t>13020</t>
  </si>
  <si>
    <t>Build America Bonds Fund</t>
  </si>
  <si>
    <t>13021</t>
  </si>
  <si>
    <t>Build America Bd Fd NVTD</t>
  </si>
  <si>
    <t>13022</t>
  </si>
  <si>
    <t>Build America Bd FD CPR</t>
  </si>
  <si>
    <t>13025</t>
  </si>
  <si>
    <t>Build America Bonds Fund-ARRA</t>
  </si>
  <si>
    <t>15000</t>
  </si>
  <si>
    <t>General Fixed Asset Acct Group</t>
  </si>
  <si>
    <t>15001</t>
  </si>
  <si>
    <t>Fixed Assets - VPA</t>
  </si>
  <si>
    <t>15002</t>
  </si>
  <si>
    <t>Fixed Assets - VCE</t>
  </si>
  <si>
    <t>15003</t>
  </si>
  <si>
    <t>Fixed Assets - TICR</t>
  </si>
  <si>
    <t>Agy No</t>
  </si>
  <si>
    <t>Control Agency</t>
  </si>
  <si>
    <t>10100</t>
  </si>
  <si>
    <t>11100</t>
  </si>
  <si>
    <t>HIGHER EDUCATION RESEARCH INITIATIVE</t>
  </si>
  <si>
    <t>10700</t>
  </si>
  <si>
    <t>Jessica W. Kilgo</t>
  </si>
  <si>
    <t>11000</t>
  </si>
  <si>
    <t>JOINT LEGISLATIVE AUDIT AND REVIEW COMMISSION</t>
  </si>
  <si>
    <t>11700</t>
  </si>
  <si>
    <t>Danielle Roache</t>
  </si>
  <si>
    <t>11900</t>
  </si>
  <si>
    <t>12200</t>
  </si>
  <si>
    <t>12300</t>
  </si>
  <si>
    <t>12700</t>
  </si>
  <si>
    <t>91200</t>
  </si>
  <si>
    <t>13200</t>
  </si>
  <si>
    <t>Kevin Hill</t>
  </si>
  <si>
    <t>13300</t>
  </si>
  <si>
    <t>13600</t>
  </si>
  <si>
    <t>14000</t>
  </si>
  <si>
    <t>14100</t>
  </si>
  <si>
    <t>14600</t>
  </si>
  <si>
    <t>15100</t>
  </si>
  <si>
    <t>15200</t>
  </si>
  <si>
    <t>15400</t>
  </si>
  <si>
    <t>15600</t>
  </si>
  <si>
    <t>15700</t>
  </si>
  <si>
    <t>15800</t>
  </si>
  <si>
    <t>16100</t>
  </si>
  <si>
    <t>16500</t>
  </si>
  <si>
    <t>DEPARTMENT OF HOUSING AND COMMUNITY DEVELOPMENT</t>
  </si>
  <si>
    <t>17100</t>
  </si>
  <si>
    <t>17200</t>
  </si>
  <si>
    <t>17400</t>
  </si>
  <si>
    <t>18100</t>
  </si>
  <si>
    <t>18200</t>
  </si>
  <si>
    <t>19100</t>
  </si>
  <si>
    <t>19400</t>
  </si>
  <si>
    <t>20100</t>
  </si>
  <si>
    <t>19900</t>
  </si>
  <si>
    <t>20200</t>
  </si>
  <si>
    <t>26200</t>
  </si>
  <si>
    <t>21800</t>
  </si>
  <si>
    <t>22200</t>
  </si>
  <si>
    <t>DEPARTMENT OF PROFESSIONAL AND OCCUPATIONAL REGULATION</t>
  </si>
  <si>
    <t>22300</t>
  </si>
  <si>
    <t>23300</t>
  </si>
  <si>
    <t>23800</t>
  </si>
  <si>
    <t>23900</t>
  </si>
  <si>
    <t>24500</t>
  </si>
  <si>
    <t>DEPARTMENT FOR AGING AND REHABILITATIVE SERVICES</t>
  </si>
  <si>
    <t>30100</t>
  </si>
  <si>
    <t>DEPARTMENT OF AGRICULTURE AND CONSUMER SERVICES</t>
  </si>
  <si>
    <t>35000</t>
  </si>
  <si>
    <t>DEPARTMENT OF SMALL BUSINESS AND SUPPLIER DIVERSITY</t>
  </si>
  <si>
    <t>42500</t>
  </si>
  <si>
    <t>40200</t>
  </si>
  <si>
    <t>40300</t>
  </si>
  <si>
    <t>40900</t>
  </si>
  <si>
    <t>William Clear</t>
  </si>
  <si>
    <t>41100</t>
  </si>
  <si>
    <t>41300</t>
  </si>
  <si>
    <t>41700</t>
  </si>
  <si>
    <t>42300</t>
  </si>
  <si>
    <t>44000</t>
  </si>
  <si>
    <t>50100</t>
  </si>
  <si>
    <t>50500</t>
  </si>
  <si>
    <t>60100</t>
  </si>
  <si>
    <t>60200</t>
  </si>
  <si>
    <t>70100</t>
  </si>
  <si>
    <t>DEPARTMENT FOR THE BLIND AND VISION IMPAIRED</t>
  </si>
  <si>
    <t>71100</t>
  </si>
  <si>
    <t>72000</t>
  </si>
  <si>
    <t>DEPARTMENT FOR THE DEAF AND HARD-OF-HEARING</t>
  </si>
  <si>
    <t>76500</t>
  </si>
  <si>
    <t>77700</t>
  </si>
  <si>
    <t>77800</t>
  </si>
  <si>
    <t>84100</t>
  </si>
  <si>
    <t>84800</t>
  </si>
  <si>
    <t>VIRGINIA CONFLICT OF INTEREST AND ETHICS ADVISORY COUNCIL</t>
  </si>
  <si>
    <t>94200</t>
  </si>
  <si>
    <t>95700</t>
  </si>
  <si>
    <t>96000</t>
  </si>
  <si>
    <t>Cumulative Interest Earnings</t>
  </si>
  <si>
    <t>Increases for Compounded Interest</t>
  </si>
  <si>
    <t>(Expenditures) Principal Payments</t>
  </si>
  <si>
    <t>Current Year Interest Earnings</t>
  </si>
  <si>
    <t>Bus. Unit</t>
  </si>
  <si>
    <t>Control Bus. Unit</t>
  </si>
  <si>
    <t>SENATE OF VIRGINIA</t>
  </si>
  <si>
    <t>VIRGINIA MANAGEMENT FELLOWS PROGRAM ADMINISTRATION</t>
  </si>
  <si>
    <t>VETERANS SERVICES FOUNDATION</t>
  </si>
  <si>
    <t>ATTORNEY GENERAL AND DEPARTMENT OF LAW</t>
  </si>
  <si>
    <t>DIVISION OF DEBT COLLECTION</t>
  </si>
  <si>
    <t>Kimberly Jezek</t>
  </si>
  <si>
    <t>Danielle Robertson</t>
  </si>
  <si>
    <t>CHILDREN'S SERVICES ACT</t>
  </si>
  <si>
    <t>Wendy Hupp</t>
  </si>
  <si>
    <t>24400</t>
  </si>
  <si>
    <t>ONLINE VIRGINIA NETWORK AUTHORITY</t>
  </si>
  <si>
    <t>AGRICULTURAL COUNCIL</t>
  </si>
  <si>
    <t>ECONOMIC DEVELOPMENT INCENTIVE PAYMENTS</t>
  </si>
  <si>
    <t>Sheri Crocker</t>
  </si>
  <si>
    <t>COMMISSION ON THE VIRGINIA ALCOHOL SAFETY ACTION PROGRAM</t>
  </si>
  <si>
    <t>Geri Hayes</t>
  </si>
  <si>
    <t>John C. Moore</t>
  </si>
  <si>
    <t>CITIZENS' ADVISORY COUNCIL ON FURNISHING AND INTERPRETING THE EXECUTIVE MANSION</t>
  </si>
  <si>
    <t>VIRGINIA WORLD WAR I AND WORLD WAR II COMMEMORATION COMMISSION</t>
  </si>
  <si>
    <t>CENTRAL CAPITAL OUTLAY</t>
  </si>
  <si>
    <t>9(C) REVENUE BONDS</t>
  </si>
  <si>
    <t>9(D) REVENUE BONDS</t>
  </si>
  <si>
    <t>CENTRAL APPROPRIATIONS</t>
  </si>
  <si>
    <t>02189</t>
  </si>
  <si>
    <t>Sec NR Special Revenue Fund</t>
  </si>
  <si>
    <t>02448</t>
  </si>
  <si>
    <t>VA-Asian Advisory Board Fund</t>
  </si>
  <si>
    <t>02998</t>
  </si>
  <si>
    <t>Special Rev - Budgetary Only</t>
  </si>
  <si>
    <t>03998</t>
  </si>
  <si>
    <t>Higher Educ - Budgetary Only</t>
  </si>
  <si>
    <t>04314</t>
  </si>
  <si>
    <t>I-66 Outside Beltway Concess</t>
  </si>
  <si>
    <t>04470</t>
  </si>
  <si>
    <t>I-64 Express - Toll Facility</t>
  </si>
  <si>
    <t>04471</t>
  </si>
  <si>
    <t>I-64 Express - Construction</t>
  </si>
  <si>
    <t>04472</t>
  </si>
  <si>
    <t>I-64 Express - Revenue Fund</t>
  </si>
  <si>
    <t>04473</t>
  </si>
  <si>
    <t>I-64 Express -  Maint Rep Fund</t>
  </si>
  <si>
    <t>04998</t>
  </si>
  <si>
    <t>Highway M &amp; C - Budgetary Only</t>
  </si>
  <si>
    <t>05400</t>
  </si>
  <si>
    <t>Hlth Ins Fd-Local Hlth Option</t>
  </si>
  <si>
    <t>05420</t>
  </si>
  <si>
    <t>Admin of Local Health Option</t>
  </si>
  <si>
    <t>05998</t>
  </si>
  <si>
    <t>Enterprise - Budgetary Only</t>
  </si>
  <si>
    <t>06129</t>
  </si>
  <si>
    <t>Prsnl Mngmt Inf Systm ISF</t>
  </si>
  <si>
    <t>06137</t>
  </si>
  <si>
    <t>VITA Overhead</t>
  </si>
  <si>
    <t>06998</t>
  </si>
  <si>
    <t>Internl Serv - Budgetary Only</t>
  </si>
  <si>
    <t>07998</t>
  </si>
  <si>
    <t>TrustAgency - Budgetary Only</t>
  </si>
  <si>
    <t>08998</t>
  </si>
  <si>
    <t>Debt Serv - Budgetary Only</t>
  </si>
  <si>
    <t>09170</t>
  </si>
  <si>
    <t>VA Land Conservation - Restric</t>
  </si>
  <si>
    <t>09366</t>
  </si>
  <si>
    <t>Mitigation Comp Fund Hist Prop</t>
  </si>
  <si>
    <t>09616</t>
  </si>
  <si>
    <t>DRIVE SMART VA Education Fund</t>
  </si>
  <si>
    <t>09998</t>
  </si>
  <si>
    <t>Ded Spec Rev - Budgetary Only</t>
  </si>
  <si>
    <t>10998</t>
  </si>
  <si>
    <t>Federal Trust - Budgetary Only</t>
  </si>
  <si>
    <t>02454</t>
  </si>
  <si>
    <t>Sec VDA Special Revenue Fund</t>
  </si>
  <si>
    <t>02743</t>
  </si>
  <si>
    <t>FCCW Special Revenue Fund</t>
  </si>
  <si>
    <t>07562</t>
  </si>
  <si>
    <t>VA Research Investment Fund–GF</t>
  </si>
  <si>
    <t>07620</t>
  </si>
  <si>
    <t>Revenue Reserve Fund</t>
  </si>
  <si>
    <t>09159</t>
  </si>
  <si>
    <t>Adv Shpbldg Prdctn Fclty Grnt</t>
  </si>
  <si>
    <t>09670</t>
  </si>
  <si>
    <t>VA Law Foundation Grant Fund</t>
  </si>
  <si>
    <t>09680</t>
  </si>
  <si>
    <t>Historic Triangle Marketing</t>
  </si>
  <si>
    <t>09690</t>
  </si>
  <si>
    <t>Collections of HistTriSalesTax</t>
  </si>
  <si>
    <t>09710</t>
  </si>
  <si>
    <t>VSPBlackstoneTrainingFacility</t>
  </si>
  <si>
    <t>09780</t>
  </si>
  <si>
    <t>HealthCareCoverageAssmntFund</t>
  </si>
  <si>
    <t>09790</t>
  </si>
  <si>
    <t>HealthCarePrvdrPymntAssmntFund</t>
  </si>
  <si>
    <t>09830</t>
  </si>
  <si>
    <t>WMATA Capital Fund - Restrictd</t>
  </si>
  <si>
    <t>09840</t>
  </si>
  <si>
    <t>WMATA Capital Fund – Non-Restr</t>
  </si>
  <si>
    <t>09850</t>
  </si>
  <si>
    <t>CommuterRailOprtng&amp;CapitalFund</t>
  </si>
  <si>
    <t>09992</t>
  </si>
  <si>
    <t>Planned Reversions Spec Rev</t>
  </si>
  <si>
    <t>Elizabeth C. Gibbs</t>
  </si>
  <si>
    <t>Michael Faszewski</t>
  </si>
  <si>
    <t>Funds to test attachments</t>
  </si>
  <si>
    <t>test incorrect fund =</t>
  </si>
  <si>
    <t>01234</t>
  </si>
  <si>
    <t>Verify fund number and Contact DOA</t>
  </si>
  <si>
    <t>SITTER &amp; BARFOOT VETERANS CARE CENTER</t>
  </si>
  <si>
    <t>1)  Events of default with finance-related consequences?</t>
  </si>
  <si>
    <t>2) Termination events with finance-related consequences?</t>
  </si>
  <si>
    <t>3)  Subjective acceleration clauses?</t>
  </si>
  <si>
    <r>
      <t xml:space="preserve">Step 4: Terms Specific to Debt Agreements:  Does the Energy Performance Contract have any of the following terms required to be disclosed by GASBS No. 88, </t>
    </r>
    <r>
      <rPr>
        <b/>
        <i/>
        <u/>
        <sz val="10"/>
        <color indexed="8"/>
        <rFont val="Times New Roman"/>
        <family val="1"/>
      </rPr>
      <t>Certain Disclosures</t>
    </r>
  </si>
  <si>
    <t>Recorded in Cardinal?</t>
  </si>
  <si>
    <t>Paula C. Lambert</t>
  </si>
  <si>
    <t>Vivian Shields</t>
  </si>
  <si>
    <t>Susan Grable</t>
  </si>
  <si>
    <t>Donna Rabender</t>
  </si>
  <si>
    <t>Stacey S.Ferrer</t>
  </si>
  <si>
    <t>Jonathan Martin</t>
  </si>
  <si>
    <t>first in --listing to verify correct formula=</t>
  </si>
  <si>
    <t>last in listing--listing to verify correct formula =</t>
  </si>
  <si>
    <t>02560</t>
  </si>
  <si>
    <t>Taxpayer Relief Fund</t>
  </si>
  <si>
    <t>04250</t>
  </si>
  <si>
    <t>Interstate Improvements Fund</t>
  </si>
  <si>
    <t>04315</t>
  </si>
  <si>
    <t>I-95 Express Lanes</t>
  </si>
  <si>
    <t>Enterprise App – HCM</t>
  </si>
  <si>
    <t>07383</t>
  </si>
  <si>
    <t>CllctnAddtlLocalSTHalifaxCnty</t>
  </si>
  <si>
    <t>09019</t>
  </si>
  <si>
    <t>VA Prevntn of Sex Trafficking</t>
  </si>
  <si>
    <t>09028</t>
  </si>
  <si>
    <t>Attorney Wellness Fund</t>
  </si>
  <si>
    <t>09045</t>
  </si>
  <si>
    <t>SemiconductorManufacturingGrnt</t>
  </si>
  <si>
    <t>09210</t>
  </si>
  <si>
    <t>VA Waterway Maintenance Fund</t>
  </si>
  <si>
    <t>09870</t>
  </si>
  <si>
    <t>I-81 Corridor Improvement Fund</t>
  </si>
  <si>
    <t>DEPARTMENT OF CORRECTIONS--CENTRAL ADMINISTRATION</t>
  </si>
  <si>
    <t>Minni Powell</t>
  </si>
  <si>
    <t>02017</t>
  </si>
  <si>
    <t>Low-inc Enrgy Effcncy Prgm Fd</t>
  </si>
  <si>
    <t>02018</t>
  </si>
  <si>
    <t>Regnl Greenhouse Gas Initiatve</t>
  </si>
  <si>
    <t>02019</t>
  </si>
  <si>
    <t>COVID-19 Addtnl State Funding</t>
  </si>
  <si>
    <t>02025</t>
  </si>
  <si>
    <t>VSP Rev from Services Provided</t>
  </si>
  <si>
    <t>02064</t>
  </si>
  <si>
    <t>Pharmaceutical Mnfctrng GrntFd</t>
  </si>
  <si>
    <t>02073</t>
  </si>
  <si>
    <t>Advanced Production Grant Fund</t>
  </si>
  <si>
    <t>02085</t>
  </si>
  <si>
    <t>GovNewAirlineSrvcIncentiveFund</t>
  </si>
  <si>
    <t>02099</t>
  </si>
  <si>
    <t>Virginia State Parks Fund</t>
  </si>
  <si>
    <t>02121</t>
  </si>
  <si>
    <t>GOV Special Revenue Fund</t>
  </si>
  <si>
    <t>02220</t>
  </si>
  <si>
    <t>DOJ Equitable Sharing</t>
  </si>
  <si>
    <t>02355</t>
  </si>
  <si>
    <t>SBSD Special Revenue Fund</t>
  </si>
  <si>
    <t>02380</t>
  </si>
  <si>
    <t>AHI Legal Proceeds</t>
  </si>
  <si>
    <t>03290</t>
  </si>
  <si>
    <t>ChldCr&amp;DvlpmntBlckGrt-COVID-19</t>
  </si>
  <si>
    <t>03350</t>
  </si>
  <si>
    <t>PoisonCtrSppt&amp;Enhcmnt-COVID-19</t>
  </si>
  <si>
    <t>03360</t>
  </si>
  <si>
    <t>PromoHumanityTeaching-COVID-19</t>
  </si>
  <si>
    <t>03370</t>
  </si>
  <si>
    <t>HistBlackCollgs&amp;Univ-COVID-19</t>
  </si>
  <si>
    <t>03380</t>
  </si>
  <si>
    <t>Minority Serving Inst-COVID-19</t>
  </si>
  <si>
    <t>03390</t>
  </si>
  <si>
    <t>Strngthning Inst Prgm-COVID-19</t>
  </si>
  <si>
    <t>03400</t>
  </si>
  <si>
    <t>ImprvmntPostscndryEdu-COVID-19</t>
  </si>
  <si>
    <t>03410</t>
  </si>
  <si>
    <t>GEER Fund - COVID-19</t>
  </si>
  <si>
    <t>03420</t>
  </si>
  <si>
    <t>Caresactrlffd-General-Covid-19</t>
  </si>
  <si>
    <t>03440</t>
  </si>
  <si>
    <t>EduStabFund-Students-COVID-19</t>
  </si>
  <si>
    <t>03690</t>
  </si>
  <si>
    <t>EduStabFund-Institutn-COVID-19</t>
  </si>
  <si>
    <t>Commonwealth Transportation Fd</t>
  </si>
  <si>
    <t>04030</t>
  </si>
  <si>
    <t>VPRA Temporary Fund</t>
  </si>
  <si>
    <t>04230</t>
  </si>
  <si>
    <t>Special Structure Fund</t>
  </si>
  <si>
    <t>04810</t>
  </si>
  <si>
    <t>Commonwealth Rail Fund</t>
  </si>
  <si>
    <t>05179</t>
  </si>
  <si>
    <t>Tuition Track Portfolio</t>
  </si>
  <si>
    <t>07006</t>
  </si>
  <si>
    <t>FedPndmcUnemployComp–COVID-19</t>
  </si>
  <si>
    <t>07007</t>
  </si>
  <si>
    <t>PndmcEmrgUnemployComp-COVID-19</t>
  </si>
  <si>
    <t>07008</t>
  </si>
  <si>
    <t>PandemicUnemployAsst-COVID-19</t>
  </si>
  <si>
    <t>07009</t>
  </si>
  <si>
    <t>Fed Fund-1st week - COVID-19</t>
  </si>
  <si>
    <t>07014</t>
  </si>
  <si>
    <t>CARESActEmployerReimb-COVID-19</t>
  </si>
  <si>
    <t>07017</t>
  </si>
  <si>
    <t>AsstIndHsehlds-OthrNd-COVID-19</t>
  </si>
  <si>
    <t>07018</t>
  </si>
  <si>
    <t>MixedErnrsUnemplyComp-COVID-19</t>
  </si>
  <si>
    <t>07041</t>
  </si>
  <si>
    <t>SMR-Camp Pendleton Lease</t>
  </si>
  <si>
    <t>09025</t>
  </si>
  <si>
    <t>Health Insurance Exchange Fund</t>
  </si>
  <si>
    <t>09026</t>
  </si>
  <si>
    <t>OystrLsng,Cnsrvtn&amp;RepletnPrgFd</t>
  </si>
  <si>
    <t>09027</t>
  </si>
  <si>
    <t>EmrgncyShltrsUpgAsstncGrntFnd</t>
  </si>
  <si>
    <t>09037</t>
  </si>
  <si>
    <t>VA Comm Flood Preparedness Fd</t>
  </si>
  <si>
    <t>09038</t>
  </si>
  <si>
    <t>HistAfrcnAmrcnCemntrs&amp;GrvsFnd</t>
  </si>
  <si>
    <t>09039</t>
  </si>
  <si>
    <t>PrblmGamblngTreatmnt&amp;SpprtFnd</t>
  </si>
  <si>
    <t>09046</t>
  </si>
  <si>
    <t>VA Food Access Investment Fund</t>
  </si>
  <si>
    <t>09056</t>
  </si>
  <si>
    <t>Games of Skill Local Fund</t>
  </si>
  <si>
    <t>09119</t>
  </si>
  <si>
    <t>COVID-19 Relief Fund</t>
  </si>
  <si>
    <t>09172</t>
  </si>
  <si>
    <t>Gaming Proceeds Fund</t>
  </si>
  <si>
    <t>09480</t>
  </si>
  <si>
    <t>Tech Talent Investment Fund</t>
  </si>
  <si>
    <t>Drug Offender Assess Fund</t>
  </si>
  <si>
    <t>09580</t>
  </si>
  <si>
    <t>Spec Acct for Const Dist Grant</t>
  </si>
  <si>
    <t>09730</t>
  </si>
  <si>
    <t>Central VA Transportation Fund</t>
  </si>
  <si>
    <t>09740</t>
  </si>
  <si>
    <t>Hampton Roads Regnl Transit Fd</t>
  </si>
  <si>
    <t>09910</t>
  </si>
  <si>
    <t>Fraud&amp;AbuseWhistleBlowrRwrdFnd</t>
  </si>
  <si>
    <t>09920</t>
  </si>
  <si>
    <t>VSPElectronicSummonsSystemsFnd</t>
  </si>
  <si>
    <t>10020</t>
  </si>
  <si>
    <t>PblcHlthCrisisRspns - COVID-19</t>
  </si>
  <si>
    <t>10030</t>
  </si>
  <si>
    <t>10050</t>
  </si>
  <si>
    <t>NutritionSrvcsTtleIII-COVID-19</t>
  </si>
  <si>
    <t>10060</t>
  </si>
  <si>
    <t>PromoArtsPtnrshpAgmnt-COVID-19</t>
  </si>
  <si>
    <t>CARESActPrvdrReliefFd-COVID-19</t>
  </si>
  <si>
    <t>10110</t>
  </si>
  <si>
    <t>CARESActRlfFd–General-COVID-19</t>
  </si>
  <si>
    <t>10120</t>
  </si>
  <si>
    <t>CoronavrsEmrSpplFdPrg-COVID-19</t>
  </si>
  <si>
    <t>10130</t>
  </si>
  <si>
    <t>NatlBioterHospPrepPgm-COVID-19</t>
  </si>
  <si>
    <t>10140</t>
  </si>
  <si>
    <t>RyanWhtHIV/AIDSPrgPtB-COVID-19</t>
  </si>
  <si>
    <t>10150</t>
  </si>
  <si>
    <t>ChldNtrtnPrgGrntsToSt-COVID-19</t>
  </si>
  <si>
    <t>10160</t>
  </si>
  <si>
    <t>StateHospImprvmntPrg-COVID-19</t>
  </si>
  <si>
    <t>10170</t>
  </si>
  <si>
    <t>Epi&amp;LabCpctyInfctsDis-COVID-19</t>
  </si>
  <si>
    <t>10180</t>
  </si>
  <si>
    <t>2020HAVACARESActGrant-COVID-19</t>
  </si>
  <si>
    <t>10190</t>
  </si>
  <si>
    <t>EmrFoodAsstPrg(TEFAP)-COVID-19</t>
  </si>
  <si>
    <t>10200</t>
  </si>
  <si>
    <t>SupportiveSrvT3BofOAA-COVID-19</t>
  </si>
  <si>
    <t>10210</t>
  </si>
  <si>
    <t>FmlyCrgvSupPrgT3E-OAA-COVID-19</t>
  </si>
  <si>
    <t>10220</t>
  </si>
  <si>
    <t>Ombudsman Prog T7-OAA-COVID-19</t>
  </si>
  <si>
    <t>10230</t>
  </si>
  <si>
    <t>Aging-T4/2DscrtnryPrj-COVID-19</t>
  </si>
  <si>
    <t>10240</t>
  </si>
  <si>
    <t>ESF-Elem&amp;SSEmerRlf Fd-COVID-19</t>
  </si>
  <si>
    <t>10250</t>
  </si>
  <si>
    <t>Comm Serv Block Grant-COVID-19</t>
  </si>
  <si>
    <t>10260</t>
  </si>
  <si>
    <t>CARESAct-Rur AreaForm-COVID-19</t>
  </si>
  <si>
    <t>10310</t>
  </si>
  <si>
    <t>Chld Wlf Svcs St Grnt-COVID-19</t>
  </si>
  <si>
    <t>10320</t>
  </si>
  <si>
    <t>Low Inc Home Engy Ast-COVID-19</t>
  </si>
  <si>
    <t>10330</t>
  </si>
  <si>
    <t>ImmnztnVaccineChldren-COVID-19</t>
  </si>
  <si>
    <t>10350</t>
  </si>
  <si>
    <t>Ref Spprt Svcs Prog-COVID-19</t>
  </si>
  <si>
    <t>10360</t>
  </si>
  <si>
    <t>InjryPrvCtrlRsrchComm-COVID-19</t>
  </si>
  <si>
    <t>10370</t>
  </si>
  <si>
    <t>FmlyViolncPrvntn/Svcs-COVID-19</t>
  </si>
  <si>
    <t>10380</t>
  </si>
  <si>
    <t>10390</t>
  </si>
  <si>
    <t>SrvyCertHlthCrPvdrSup-COVID-19</t>
  </si>
  <si>
    <t>10440</t>
  </si>
  <si>
    <t>SpclSuplmtlFoodPgmWIC-COVID-19</t>
  </si>
  <si>
    <t>Barry M. Wenzig</t>
  </si>
  <si>
    <t>JUVENILE AND DOMESTIC RELATIONS DISTRICT COURTS</t>
  </si>
  <si>
    <t>Jocelyn Bagby</t>
  </si>
  <si>
    <t>Katherine Townsend</t>
  </si>
  <si>
    <t>Todd Garrett</t>
  </si>
  <si>
    <t>DEPARTMENT OF EDUCATION, CENTRAL OFFICE OPERATIONS</t>
  </si>
  <si>
    <t>Renai Reinholtz</t>
  </si>
  <si>
    <t>DEPARTMENT OF WILDLIFE RESOURCES</t>
  </si>
  <si>
    <t>James Sacher</t>
  </si>
  <si>
    <t>Ida Witherspoon</t>
  </si>
  <si>
    <t>DR. MARTIN LUTHER KING, JR. MEMORIAL COMMISSION</t>
  </si>
  <si>
    <t>COMMISSION ON THE MAY 31, 2019 VIRGINIA BEACH MASS SHOOTING</t>
  </si>
  <si>
    <t>COMMISSION TO STUDY SLAVERY AND SUBSEQUENT DE JURE AND DE FACTO RACIAL AND ECONOMIC DISCRIMINATION AGAINST AFRICAN AMERICANS</t>
  </si>
  <si>
    <t>COMMONWEALTH'S ATTORNEYS' SERVICES COUNCIL</t>
  </si>
  <si>
    <t>960</t>
  </si>
  <si>
    <t>Lisa S. Jackson</t>
  </si>
  <si>
    <t>IN-STATE UNDERGRADUATE TUITION MODERATION</t>
  </si>
  <si>
    <t>MAINTAIN AFFORDABLE ACCESS</t>
  </si>
  <si>
    <t>Annual Comprehensive Financial Report-level Assets recorded in FAACS</t>
  </si>
  <si>
    <t xml:space="preserve">Capitalized assets below Annual Comprehensive Financial Report scope </t>
  </si>
  <si>
    <t>Annual Comprehensive Financial Report-level Assets not recorded in FAACS</t>
  </si>
  <si>
    <t>02009</t>
  </si>
  <si>
    <t>Truck Manufacturing Grant Fund</t>
  </si>
  <si>
    <t>02074</t>
  </si>
  <si>
    <t>VASexual&amp;DomstcViolncPrvntnFnd</t>
  </si>
  <si>
    <t>02095</t>
  </si>
  <si>
    <t>Opioid Abatement Fund</t>
  </si>
  <si>
    <t>03210</t>
  </si>
  <si>
    <t>ARP-CrvStLoclFisRecFd-COVID-19</t>
  </si>
  <si>
    <t>03230</t>
  </si>
  <si>
    <t>03280</t>
  </si>
  <si>
    <t>03710</t>
  </si>
  <si>
    <t>FEMA - State Agy - COVID-19</t>
  </si>
  <si>
    <t>04370</t>
  </si>
  <si>
    <t>Coleman Bridge Revenue Fund</t>
  </si>
  <si>
    <t>04371</t>
  </si>
  <si>
    <t>Coleman Bridge Maint&amp;Repl Fund</t>
  </si>
  <si>
    <t>EZ Pass</t>
  </si>
  <si>
    <t>04820</t>
  </si>
  <si>
    <t>Port Opportunity Fund</t>
  </si>
  <si>
    <t>VA529 Agency Operating</t>
  </si>
  <si>
    <t>Prepaid529</t>
  </si>
  <si>
    <t>06018</t>
  </si>
  <si>
    <t>Internal Service Fund - ODGA</t>
  </si>
  <si>
    <t>07035</t>
  </si>
  <si>
    <t>Court Ordered Restitutn Pymnts</t>
  </si>
  <si>
    <t>07104</t>
  </si>
  <si>
    <t>VEC - Admin Grants - COVID-19</t>
  </si>
  <si>
    <t>07115</t>
  </si>
  <si>
    <t>Lcl Susp Dispsbl Plstic Bag Tx</t>
  </si>
  <si>
    <t>07861</t>
  </si>
  <si>
    <t>I-81 - Bond Construction Fund</t>
  </si>
  <si>
    <t>07864</t>
  </si>
  <si>
    <t>I-81 – Principal &amp; Interest</t>
  </si>
  <si>
    <t>09029</t>
  </si>
  <si>
    <t>Voter Education &amp; Outreach Fnd</t>
  </si>
  <si>
    <t>09047</t>
  </si>
  <si>
    <t>Percentage of IncomePaymntFund</t>
  </si>
  <si>
    <t>09048</t>
  </si>
  <si>
    <t>Children's Advocacy Fund</t>
  </si>
  <si>
    <t>09057</t>
  </si>
  <si>
    <t>Special Workforce Grant Fund</t>
  </si>
  <si>
    <t>09071</t>
  </si>
  <si>
    <t>Crisis Call Center Fund</t>
  </si>
  <si>
    <t>09072</t>
  </si>
  <si>
    <t>Low-to-Mod Inc Solar &amp; Reb Fnd</t>
  </si>
  <si>
    <t>10470</t>
  </si>
  <si>
    <t>EmrgncyRentalAsstPrgm-COVID-19</t>
  </si>
  <si>
    <t>10480</t>
  </si>
  <si>
    <t>ChafeeEdu/TrainVchPgm-COVID-19</t>
  </si>
  <si>
    <t>10490</t>
  </si>
  <si>
    <t>Chafee Foster CarePgm-COVID-19</t>
  </si>
  <si>
    <t>10570</t>
  </si>
  <si>
    <t>PandemicEBTAdminCosts-COVID-19</t>
  </si>
  <si>
    <t>10590</t>
  </si>
  <si>
    <t>HousingOppPrsnW/Aids-COVID-19</t>
  </si>
  <si>
    <t>10640</t>
  </si>
  <si>
    <t>EmrgncyShelterGrntPgm-COVID-19</t>
  </si>
  <si>
    <t>10650</t>
  </si>
  <si>
    <t>NGMilitaryOP&amp;MaintPrj-COVID-19</t>
  </si>
  <si>
    <t>10690</t>
  </si>
  <si>
    <t>CDBGrants-States Prgm-COVID-19</t>
  </si>
  <si>
    <t>EldrAbsPrvnIntrvtnPrg-COVID-19</t>
  </si>
  <si>
    <t>10710</t>
  </si>
  <si>
    <t>10720</t>
  </si>
  <si>
    <t>FEMA - Local Gov - COVID-19</t>
  </si>
  <si>
    <t>10740</t>
  </si>
  <si>
    <t>FEMA - VDH - COVID-19</t>
  </si>
  <si>
    <t>10750</t>
  </si>
  <si>
    <t>FEMA - Non-Profit - COVID-19</t>
  </si>
  <si>
    <t>10760</t>
  </si>
  <si>
    <t>FEMA - VDEM - COVID-19</t>
  </si>
  <si>
    <t>10780</t>
  </si>
  <si>
    <t>FEMA - VDEM-CRF - COVID-19</t>
  </si>
  <si>
    <t>10810</t>
  </si>
  <si>
    <t>ExDsbNwkAcsCOVID19Vac-COVID-19</t>
  </si>
  <si>
    <t>10820</t>
  </si>
  <si>
    <t>ARP-PrevntHlthTitle3D-COVID-19</t>
  </si>
  <si>
    <t>10830</t>
  </si>
  <si>
    <t>ARP-MIEC HomeVisiting-COVID-19</t>
  </si>
  <si>
    <t>10840</t>
  </si>
  <si>
    <t>BG CommMentlHlthSvcs-COVID-19</t>
  </si>
  <si>
    <t>12030</t>
  </si>
  <si>
    <t>BG Prev/TreatSubsAbse-COVID-19</t>
  </si>
  <si>
    <t>12050</t>
  </si>
  <si>
    <t>HlthDptRspnPblcHlthCr-COVID-19</t>
  </si>
  <si>
    <t>12100</t>
  </si>
  <si>
    <t>Grants to States – COVID-19</t>
  </si>
  <si>
    <t>12110</t>
  </si>
  <si>
    <t>12120</t>
  </si>
  <si>
    <t>ARP-CapitalPrjctsFund-COVID-19</t>
  </si>
  <si>
    <t>12130</t>
  </si>
  <si>
    <t>ARP-HomeownerAsstFund-COVID-19</t>
  </si>
  <si>
    <t>12140</t>
  </si>
  <si>
    <t>ARP-EmrgncyRntlAsstFd-COVID-19</t>
  </si>
  <si>
    <t>12150</t>
  </si>
  <si>
    <t>ARP-StSmallBusCrdIntv-COVID-19</t>
  </si>
  <si>
    <t>12160</t>
  </si>
  <si>
    <t>EmgGrntMntlSbsUseDsdr-COVID-19</t>
  </si>
  <si>
    <t>12170</t>
  </si>
  <si>
    <t>StAdmMtchGrtSupNutrtn-COVID-19</t>
  </si>
  <si>
    <t>12180</t>
  </si>
  <si>
    <t>Rural Hlth RsrchCntrs-COVID-19</t>
  </si>
  <si>
    <t>STD Prvntn&amp;Cntrl Grnt-COVID-19</t>
  </si>
  <si>
    <t>12210</t>
  </si>
  <si>
    <t>Randolph Sheppard-Rlf-COVID-19</t>
  </si>
  <si>
    <t>12220</t>
  </si>
  <si>
    <t>SpcEdInfants/Families-COVID-19</t>
  </si>
  <si>
    <t>12230</t>
  </si>
  <si>
    <t>TempAsstForNeedyFamly-COVID-19</t>
  </si>
  <si>
    <t>12240</t>
  </si>
  <si>
    <t>Comm-BasdChldAbsePrvt-COVID-19</t>
  </si>
  <si>
    <t>12250</t>
  </si>
  <si>
    <t>ChldAbse&amp;NeglctStGrnt-COVID-19</t>
  </si>
  <si>
    <t>12260</t>
  </si>
  <si>
    <t>CN CACFP Emrgncy Csts-COVID-19</t>
  </si>
  <si>
    <t>12270</t>
  </si>
  <si>
    <t>ShuttrdVenueOprtrGrnt-COVID-19</t>
  </si>
  <si>
    <t>12280</t>
  </si>
  <si>
    <t>AmeriCorps - COVID-19</t>
  </si>
  <si>
    <t>12290</t>
  </si>
  <si>
    <t>PromoSafe/StableFam-COVID-19</t>
  </si>
  <si>
    <t>HomeInvstPrtnrshpsPgm-COVID-19</t>
  </si>
  <si>
    <t>12310</t>
  </si>
  <si>
    <t>StEnvrnmtlJstCopAgrmt-COVID-19</t>
  </si>
  <si>
    <t>Jannette Waldrop</t>
  </si>
  <si>
    <t>To be determined</t>
  </si>
  <si>
    <t>Donald Unmussig</t>
  </si>
  <si>
    <t>Constance Fisher</t>
  </si>
  <si>
    <t>Kyle Smith</t>
  </si>
  <si>
    <t>Corrine Louden</t>
  </si>
  <si>
    <t>Janet Starke</t>
  </si>
  <si>
    <t>Cindi L. Fellows</t>
  </si>
  <si>
    <t>Jennie A. Tripoli</t>
  </si>
  <si>
    <t>Fernanda Crandol</t>
  </si>
  <si>
    <t>Amy M. Pearson</t>
  </si>
  <si>
    <t>Sara Page</t>
  </si>
  <si>
    <t>SECRETARY OF LABOR</t>
  </si>
  <si>
    <t>Richard M.Whitfield Jr.</t>
  </si>
  <si>
    <t>244</t>
  </si>
  <si>
    <t>Mary C. Deneen</t>
  </si>
  <si>
    <t>Tyhisha Pittman</t>
  </si>
  <si>
    <t>350</t>
  </si>
  <si>
    <t>Kelly Fraser</t>
  </si>
  <si>
    <t>JAMESTOWN-YORKTOWN COMMEMORATIONS</t>
  </si>
  <si>
    <t>Rhonda Davis</t>
  </si>
  <si>
    <t>DEPARTMENT OF ENERGY</t>
  </si>
  <si>
    <t>Lauren Sumner</t>
  </si>
  <si>
    <t>Scott M Stroh III</t>
  </si>
  <si>
    <t>Nancy Perry</t>
  </si>
  <si>
    <t>Tanyea Darrisaw</t>
  </si>
  <si>
    <t>Elizabeth Franklin</t>
  </si>
  <si>
    <t>James Oliver</t>
  </si>
  <si>
    <t>Solomon Girmay</t>
  </si>
  <si>
    <t>BEHAVIORAL HEALTH COMMISSION</t>
  </si>
  <si>
    <t>PULLER VETERANS CARE CENTER</t>
  </si>
  <si>
    <t>JONES AND CABACOY VETERANS CARE CENTER</t>
  </si>
  <si>
    <t>Gabrielle Cordle</t>
  </si>
  <si>
    <t>Ending Balance ACFR-level Assets</t>
  </si>
  <si>
    <t>Ending Balance below ACFR-level Assets</t>
  </si>
  <si>
    <t>701-6</t>
  </si>
  <si>
    <t>701-8</t>
  </si>
  <si>
    <t>720-7</t>
  </si>
  <si>
    <t>778-1</t>
  </si>
  <si>
    <t>778-2</t>
  </si>
  <si>
    <t>4)  Complete the schedule below to account for reclassifications of energy performance contracts related CIP to buildings, infrastructure, equipment or land in the current year.</t>
  </si>
  <si>
    <t>Cancelled, Expensed, Corrections</t>
  </si>
  <si>
    <t>Agency Contact E-mail Address:</t>
  </si>
  <si>
    <t>Amount of offsetting increase to capital asset categories or other CIP reduction offsets listed below</t>
  </si>
  <si>
    <t>02014</t>
  </si>
  <si>
    <t>PrptyAnlytcsFrmInfstrctrGrntFd</t>
  </si>
  <si>
    <t>02026</t>
  </si>
  <si>
    <t>VA Business Ready Sites Prg Fd</t>
  </si>
  <si>
    <t>02054</t>
  </si>
  <si>
    <t>Cost Recovery Audit Fund</t>
  </si>
  <si>
    <t>02506</t>
  </si>
  <si>
    <t>MVDB Special Revenue Fund</t>
  </si>
  <si>
    <t>02541</t>
  </si>
  <si>
    <t>02850</t>
  </si>
  <si>
    <t>VA Firearm Vlnc Int &amp; Prev Fd</t>
  </si>
  <si>
    <t>02902</t>
  </si>
  <si>
    <t>P-VCC Special Revenue Fund</t>
  </si>
  <si>
    <t>02903</t>
  </si>
  <si>
    <t>JC-VCC Special Revenue Fund</t>
  </si>
  <si>
    <t>03014</t>
  </si>
  <si>
    <t>SuplmntlSupptUnderARP-COVID-19</t>
  </si>
  <si>
    <t>03040</t>
  </si>
  <si>
    <t>Institutional Reserve Fund</t>
  </si>
  <si>
    <t>03260</t>
  </si>
  <si>
    <t>Cllg Prtnrshp Labrtry Schl Fnd</t>
  </si>
  <si>
    <t>03450</t>
  </si>
  <si>
    <t>ShuttrdVenueOprtrsGrt-COVID-19</t>
  </si>
  <si>
    <t>04350</t>
  </si>
  <si>
    <t>Pocahontas Pkw Toll Facility</t>
  </si>
  <si>
    <t>04890</t>
  </si>
  <si>
    <t>Proceed-Sale Surplus-Land&amp;Bldg</t>
  </si>
  <si>
    <t>04900</t>
  </si>
  <si>
    <t>05175</t>
  </si>
  <si>
    <t>College Savings Systems</t>
  </si>
  <si>
    <t>05177</t>
  </si>
  <si>
    <t>Virginia529 Invest</t>
  </si>
  <si>
    <t>05178</t>
  </si>
  <si>
    <t>Virginia529 Collegewealth</t>
  </si>
  <si>
    <t>06110</t>
  </si>
  <si>
    <t>Capital Project Review Svcs</t>
  </si>
  <si>
    <t>07247</t>
  </si>
  <si>
    <t>07850</t>
  </si>
  <si>
    <t>Elizabeth River Tunnel</t>
  </si>
  <si>
    <t>07950</t>
  </si>
  <si>
    <t>Norfolk-Va. Beach Expressway</t>
  </si>
  <si>
    <t>07955</t>
  </si>
  <si>
    <t>Nrflk-Va Beach Improvement</t>
  </si>
  <si>
    <t>08060</t>
  </si>
  <si>
    <t>Hirst-Brault Expresswy Dulles</t>
  </si>
  <si>
    <t>08061</t>
  </si>
  <si>
    <t>Hirst-Brault - Constr Fund</t>
  </si>
  <si>
    <t>08062</t>
  </si>
  <si>
    <t>Hirst-Brault - Revenue Fund</t>
  </si>
  <si>
    <t>08063</t>
  </si>
  <si>
    <t>Hirst-Brault - Reserv Maint</t>
  </si>
  <si>
    <t>08064</t>
  </si>
  <si>
    <t>Hirst-Brault - Interest &amp; Prin</t>
  </si>
  <si>
    <t>08065</t>
  </si>
  <si>
    <t>Hirst-Brault - Improvemnt Fund</t>
  </si>
  <si>
    <t>08066</t>
  </si>
  <si>
    <t>Hirst-Brault - Trans Set-Aside</t>
  </si>
  <si>
    <t>08220</t>
  </si>
  <si>
    <t>09015</t>
  </si>
  <si>
    <t>Railway Preserv &amp; Develop Fund</t>
  </si>
  <si>
    <t>09049</t>
  </si>
  <si>
    <t>Body-Worn Camera System Fund</t>
  </si>
  <si>
    <t>09058</t>
  </si>
  <si>
    <t>VA Agriculture Food Asst Fund</t>
  </si>
  <si>
    <t>09059</t>
  </si>
  <si>
    <t>VA BIPOC Hstrc Prsrvtn Fund</t>
  </si>
  <si>
    <t>09062</t>
  </si>
  <si>
    <t>VA Spirits Promotion Fund</t>
  </si>
  <si>
    <t>09063</t>
  </si>
  <si>
    <t>09064</t>
  </si>
  <si>
    <t>Operation Ceasefire Grant Fund</t>
  </si>
  <si>
    <t>09073</t>
  </si>
  <si>
    <t>Volunteer Fire Dept TrainingFd</t>
  </si>
  <si>
    <t>09491</t>
  </si>
  <si>
    <t>Technology Development Grnt Fd</t>
  </si>
  <si>
    <t>10940</t>
  </si>
  <si>
    <t>ARRA Hwy Planning &amp; Constructn</t>
  </si>
  <si>
    <t>12320</t>
  </si>
  <si>
    <t>Const St Home Facil-COVID-19</t>
  </si>
  <si>
    <t>12330</t>
  </si>
  <si>
    <t>FmlyVlSxAsltRpeCrsSrv-COVID-19</t>
  </si>
  <si>
    <t>12340</t>
  </si>
  <si>
    <t>Special Edu St Grnts-COVID-19</t>
  </si>
  <si>
    <t>12350</t>
  </si>
  <si>
    <t>SpecialEdu-PrschlGrnt-COVID-19</t>
  </si>
  <si>
    <t>12360</t>
  </si>
  <si>
    <t>Airport Imprvmnt Prgm-COVID-19</t>
  </si>
  <si>
    <t>12370</t>
  </si>
  <si>
    <t>AgWrkrPndmcRlf&amp;Prtctn-COVID-19</t>
  </si>
  <si>
    <t>12380</t>
  </si>
  <si>
    <t>Food Bank Network - COVID-19</t>
  </si>
  <si>
    <t>12390</t>
  </si>
  <si>
    <t>TraumBrnInjryStDmoGrt-COVID-19</t>
  </si>
  <si>
    <t>12410</t>
  </si>
  <si>
    <t>ACLIndpndntLvngStGrnt-COVID-19</t>
  </si>
  <si>
    <t>12420</t>
  </si>
  <si>
    <t>ACL Asstve Technology-COVID-19</t>
  </si>
  <si>
    <t>12430</t>
  </si>
  <si>
    <t>Surv/Stdy/InvstClnAir-COVID-19</t>
  </si>
  <si>
    <t>12440</t>
  </si>
  <si>
    <t>BehvRskFctrSurvlncSys-COVID-19</t>
  </si>
  <si>
    <t>12450</t>
  </si>
  <si>
    <t>FarmtoSchlStFormlaGrt-COVID-19</t>
  </si>
  <si>
    <t>12500</t>
  </si>
  <si>
    <t>BrwnfldAsses&amp;ClnupCoopAgr-IIJA</t>
  </si>
  <si>
    <t>12510</t>
  </si>
  <si>
    <t>VA Water Facil Revolving-IIJA</t>
  </si>
  <si>
    <t>12520</t>
  </si>
  <si>
    <t>Water Qlty Mngmnt Planing-IIJA</t>
  </si>
  <si>
    <t>12530</t>
  </si>
  <si>
    <t>Pollution Prvntn Grnt Pgm-IIJA</t>
  </si>
  <si>
    <t>12540</t>
  </si>
  <si>
    <t>ChspkBayPrgImpRegAcctMntr-IIJA</t>
  </si>
  <si>
    <t>Balance of Unspent Proceeds as of June 30, 2023</t>
  </si>
  <si>
    <t>105</t>
  </si>
  <si>
    <t>984</t>
  </si>
  <si>
    <t>Agency Contact Name:</t>
  </si>
  <si>
    <t>DEPARTMENT OF BEHAVIORAL HEALTH AND DEVELOPMENTAL SERVICES</t>
  </si>
  <si>
    <t>Related to Debt, Including Direct Borrowings and Direct Placements:</t>
  </si>
  <si>
    <t>(Acquisitions/Refinancing)
New Energy Performance
Contract Obligations
OR Refinancings</t>
  </si>
  <si>
    <t>Balances as of June 30, 2023</t>
  </si>
  <si>
    <r>
      <t xml:space="preserve">A)  What were the total payments made to contractors in July or will be made to contractors in August 2024 that relate to
       amounts owed at June 30 </t>
    </r>
    <r>
      <rPr>
        <b/>
        <sz val="10"/>
        <color indexed="8"/>
        <rFont val="Times New Roman"/>
        <family val="1"/>
      </rPr>
      <t>(excluding retainage)</t>
    </r>
    <r>
      <rPr>
        <sz val="10"/>
        <color indexed="8"/>
        <rFont val="Times New Roman"/>
        <family val="1"/>
      </rPr>
      <t>?</t>
    </r>
  </si>
  <si>
    <r>
      <t xml:space="preserve">B)  What were the amounts owed to contractors as of June 30 for which payments will be made after August 31, 2024 </t>
    </r>
    <r>
      <rPr>
        <b/>
        <sz val="10"/>
        <color indexed="8"/>
        <rFont val="Times New Roman"/>
        <family val="1"/>
      </rPr>
      <t>(excluding retainage)</t>
    </r>
    <r>
      <rPr>
        <sz val="10"/>
        <color indexed="8"/>
        <rFont val="Times New Roman"/>
        <family val="1"/>
      </rPr>
      <t xml:space="preserve">? </t>
    </r>
  </si>
  <si>
    <t xml:space="preserve">in your fiscal year 2023 submission and in the automatically populated cell below, </t>
  </si>
  <si>
    <t>FY 23 Ending Balance</t>
  </si>
  <si>
    <t>2030-2034</t>
  </si>
  <si>
    <t>2035-2039</t>
  </si>
  <si>
    <t>2040-2044</t>
  </si>
  <si>
    <t>2045-2049</t>
  </si>
  <si>
    <t>2050-2054</t>
  </si>
  <si>
    <t>2055-2059</t>
  </si>
  <si>
    <t>2060-2064</t>
  </si>
  <si>
    <t>2065-2069</t>
  </si>
  <si>
    <t>2070-2074</t>
  </si>
  <si>
    <t>10500</t>
  </si>
  <si>
    <t>Paula C. Lambert/ Michelle R. Wright</t>
  </si>
  <si>
    <t>VIRGINIA COAL AND ENERGY COMMISSION</t>
  </si>
  <si>
    <t>COMMISSIONERS FOR THE PROMOTION OF UNIFORMITY OF LEGISLATION IN THE US</t>
  </si>
  <si>
    <t>SECRETARY OF NATURAL AND HISTORICAL RESOURCES</t>
  </si>
  <si>
    <t xml:space="preserve">SECRETARY OF PUBLIC SAFETY AND HOMELAND SECURITY </t>
  </si>
  <si>
    <t xml:space="preserve">DEPARTMENT OF BEHAVIORAL HEALTH AND DEVELOPMENTAL SERVICES </t>
  </si>
  <si>
    <t>VIRGINIA DISABILITY COMMISSION</t>
  </si>
  <si>
    <t xml:space="preserve">OPIOID ABATEMENT AUTHORITY </t>
  </si>
  <si>
    <t>BROWN v BOARD OF EDUCATION SCHOLARSHIP COMMITTEE</t>
  </si>
  <si>
    <t>COMMISSION ON UNEMPLOYMENT COMPENSATION</t>
  </si>
  <si>
    <t>SMALL BUSINESS COMMISSION</t>
  </si>
  <si>
    <t>COMMISSION ON ELECTRIC UTILITY REGULATION</t>
  </si>
  <si>
    <t>MANUFACTURING DEVELOPMENT COMMISSION</t>
  </si>
  <si>
    <t>JOINT COMMISSION ON ADMINISTRATIVE RULES</t>
  </si>
  <si>
    <t>AUTISM ADVISORY COUNCIL</t>
  </si>
  <si>
    <t>JOINT COMMISSION ON TRANSPORTATION ACCOUNTABILITY</t>
  </si>
  <si>
    <t>COMMISSION ON ECONOMIC OPPORTUNITY FOR VIRGINIANS IN ASPIRING AND DIVERSE COMMUNITIES</t>
  </si>
  <si>
    <t>COMMISSION TO EVALUATE OPPORTUNITY FOR MINORITY BUSINESS EXPANSION</t>
  </si>
  <si>
    <t>COMMISSION ON SCHOOL CONSTRUCTION AND MODERNIZATION</t>
  </si>
  <si>
    <t>98400</t>
  </si>
  <si>
    <t>DEPARTMENT OF THE TREASURY-TRUST FUNDS</t>
  </si>
  <si>
    <t>DEPARTMENT OF TREASURY-STATEWIDE ACTIVITIES</t>
  </si>
  <si>
    <t>02006</t>
  </si>
  <si>
    <t>SCC Commwlth Health Reins Prgm</t>
  </si>
  <si>
    <t>02027</t>
  </si>
  <si>
    <t>2021 Triennial Review</t>
  </si>
  <si>
    <t>02662</t>
  </si>
  <si>
    <t>2023 Individual Incm Tx Rbt Fd</t>
  </si>
  <si>
    <t>02930</t>
  </si>
  <si>
    <t>MidwestVetSupplyLegal Proceeds</t>
  </si>
  <si>
    <t>03018</t>
  </si>
  <si>
    <t>03095</t>
  </si>
  <si>
    <t>03460</t>
  </si>
  <si>
    <t>Innovative internship Fund</t>
  </si>
  <si>
    <t>03490</t>
  </si>
  <si>
    <t>NewEconomyWrkfrcCrdntlGrntFnd</t>
  </si>
  <si>
    <t>05180</t>
  </si>
  <si>
    <t>Enhanced Benefits and Access</t>
  </si>
  <si>
    <t>07016</t>
  </si>
  <si>
    <t>Live Nation Settlement</t>
  </si>
  <si>
    <t>07084</t>
  </si>
  <si>
    <t>Monsanto Settlement</t>
  </si>
  <si>
    <t>07292</t>
  </si>
  <si>
    <t>RISE IDA Trust</t>
  </si>
  <si>
    <t>07902</t>
  </si>
  <si>
    <t>Trust and Agency - P-VCC</t>
  </si>
  <si>
    <t>07903</t>
  </si>
  <si>
    <t>Trust and Agency - JC-VCC</t>
  </si>
  <si>
    <t>09065</t>
  </si>
  <si>
    <t>Gaming Regulatory Fund</t>
  </si>
  <si>
    <t>09068</t>
  </si>
  <si>
    <t>Sealing Fee Fund</t>
  </si>
  <si>
    <t>09074</t>
  </si>
  <si>
    <t>09075</t>
  </si>
  <si>
    <t>Major Hdqrtrs Workfrce Grnt Fd</t>
  </si>
  <si>
    <t>09083</t>
  </si>
  <si>
    <t>Ship&amp;Logistics Hdqrtrs Grnt Fd</t>
  </si>
  <si>
    <t>09093</t>
  </si>
  <si>
    <t>09096</t>
  </si>
  <si>
    <t>School Construction Fund</t>
  </si>
  <si>
    <t>09097</t>
  </si>
  <si>
    <t>Cmwlth Opioid Abtmnt&amp;Remediatn</t>
  </si>
  <si>
    <t>12460</t>
  </si>
  <si>
    <t>ChldNutrnDisGrtLmtAvl-COVID-19</t>
  </si>
  <si>
    <t>12480</t>
  </si>
  <si>
    <t>SrFarmrMrktNutrtnPgm-COVID-19</t>
  </si>
  <si>
    <t>12550</t>
  </si>
  <si>
    <t>St/Tribal Respns Pgm Grnt-IIJA</t>
  </si>
  <si>
    <t>12560</t>
  </si>
  <si>
    <t>Off for Coastal Managemnt-IIJA</t>
  </si>
  <si>
    <t>12570</t>
  </si>
  <si>
    <t>AbandMineLandReclamatnPgm-IIJA</t>
  </si>
  <si>
    <t>12580</t>
  </si>
  <si>
    <t>State Energy Program - IIJA</t>
  </si>
  <si>
    <t>12590</t>
  </si>
  <si>
    <t>SWIFR Infrastrctr Grants-IIJA</t>
  </si>
  <si>
    <t>12600</t>
  </si>
  <si>
    <t>PrvtnDisDsbDthInfctDs-COVID-19</t>
  </si>
  <si>
    <t>12610</t>
  </si>
  <si>
    <t>EmrgncyMgmtPrfrmncGrt-COVID-19</t>
  </si>
  <si>
    <t>12620</t>
  </si>
  <si>
    <t>GrantStateLoanRepymnt-COVID-19</t>
  </si>
  <si>
    <t>12640</t>
  </si>
  <si>
    <t>PblcHlthTraingCtrPrg-COVID-19</t>
  </si>
  <si>
    <t>12660</t>
  </si>
  <si>
    <t>CDCAcadStrgthPubHlth-COVID-19</t>
  </si>
  <si>
    <t>EconomicAdjstmntAstnc-COVID-19</t>
  </si>
  <si>
    <t>12710</t>
  </si>
  <si>
    <t>LowIncHshldWtrAsstPrg-COVID-19</t>
  </si>
  <si>
    <t>12800</t>
  </si>
  <si>
    <t>NatGeolgc/GeophyDataPrsrv-IIJA</t>
  </si>
  <si>
    <t>12830</t>
  </si>
  <si>
    <t>IIJACmmntyWldfrDfnsGrnts-IIJA</t>
  </si>
  <si>
    <t>12930</t>
  </si>
  <si>
    <t>IIJA Temp Bridge Prgm - IIJA</t>
  </si>
  <si>
    <t>12940</t>
  </si>
  <si>
    <t>IIJAPrscrbdFire/FireRcvry-IIJA</t>
  </si>
  <si>
    <t>12950</t>
  </si>
  <si>
    <t>IIJARestor/Revegtation-IIJA</t>
  </si>
  <si>
    <t>12960</t>
  </si>
  <si>
    <t>SuperfdSite-SpecCoopAgrmt-IIJA</t>
  </si>
  <si>
    <t>12970</t>
  </si>
  <si>
    <t>Cooperatv Forestry Assist-IIJA</t>
  </si>
  <si>
    <t>12980</t>
  </si>
  <si>
    <t>Forest Health Protection-IIJA</t>
  </si>
  <si>
    <t>12990</t>
  </si>
  <si>
    <t>StPrvForestryCoopFireAsst-IIJA</t>
  </si>
  <si>
    <t>new for FY 2024 to confirm CY updated list =</t>
  </si>
  <si>
    <t>FY-23 Ending
Balance</t>
  </si>
  <si>
    <t>OFFICE OF DATA GOVERNANCE AND ANALYTICS</t>
  </si>
  <si>
    <t>DEPARTMENT OF WORKFORCE DEVELOPMENT AND ADVANCEMENT</t>
  </si>
  <si>
    <t>107, 108, 142, 145, 330, 820, 834, 839, 840, 842, 844, 845, 847, 858, 872, 876, 880, 882,883</t>
  </si>
  <si>
    <t>119, 121, 166, 180, 183, 185, 186, 187, 188, 190, 192, 193, 195, 312, 454, 836, 921</t>
  </si>
  <si>
    <t>122, 949, 950, 951, 984</t>
  </si>
  <si>
    <t>129, 149, 164</t>
  </si>
  <si>
    <t>147, 148, 151, 162, 226, 405</t>
  </si>
  <si>
    <t>152, 155, 994, 996</t>
  </si>
  <si>
    <t>154, 506, 530</t>
  </si>
  <si>
    <t>203, 262, 263, 606, 702, 751</t>
  </si>
  <si>
    <t>501, 503</t>
  </si>
  <si>
    <t>701, 709, 716, 718, 719, 721, 730, 733, 734, 735, 737, 741, 742, 743, 745, 747, 749, 752, 753, 754, 756, 757, 760, 761, 766, 767, 768, 769, 770, 771, 772, 773, 774, 775, 776, 779, 785, 786, 795, 799</t>
  </si>
  <si>
    <t>703, 704, 705, 706, 707, 708, 720, 723, 724, 728, 729, 739, 748, 790, 792, 793, 794, 856</t>
  </si>
  <si>
    <t>Complete the schedule below if the agency entered into or intends to enter into an energy performance financing agreement(s) subsequent to June 30, 2024:</t>
  </si>
  <si>
    <t>Balance of Unspent Proceeds as of June 30, 2024</t>
  </si>
  <si>
    <t>For any "yes" answers, please provide contract details:</t>
  </si>
  <si>
    <t>Categorize Ending Balance of Unspent Proceeds as of June 30, 2024</t>
  </si>
  <si>
    <t>DAVIS &amp; MCDANIEL VETERANS CARE CENTER</t>
  </si>
  <si>
    <t>AMERICAN REVOLUTION 250 COMMISSION</t>
  </si>
  <si>
    <t>VIRGINIA CANNABIS CONTROL AUTHORITY</t>
  </si>
  <si>
    <t xml:space="preserve">All equipment valued at $50,000 or more in the aggregate and all other asset categories valued at $100,000 or more in the aggregate acquired with energy performance contract proceeds should be recorded on FAACS with an "I" in the acquisition method box.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</si>
</sst>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0">
    <numFmt numFmtId="41" formatCode="_(* #,##0_);_(* \(#,##0\);_(* &quot;-&quot;_);_(@_)"/>
    <numFmt numFmtId="43" formatCode="_(* #,##0.00_);_(* \(#,##0.00\);_(* &quot;-&quot;??_);_(@_)"/>
    <numFmt numFmtId="164" formatCode="_(* #,##0_);_(* \(#,##0\);_(* &quot;-&quot;??_);_(@_)"/>
    <numFmt numFmtId="165" formatCode="mm/dd/yy"/>
    <numFmt numFmtId="166" formatCode="mm/dd/yy;@"/>
    <numFmt numFmtId="167" formatCode="[&lt;=9999999]###\-####;\(###\)\ ###\-####"/>
    <numFmt numFmtId="168" formatCode="###\-####\-###"/>
    <numFmt numFmtId="169" formatCode="&quot;$&quot;#,##0\ ;\(&quot;$&quot;#,##0\)"/>
    <numFmt numFmtId="170" formatCode="#,##0;\-#,##0"/>
    <numFmt numFmtId="171" formatCode="#,##0.0;\-#,##0.0"/>
    <numFmt numFmtId="172" formatCode="#,##0.00;\-#,##0.00"/>
    <numFmt numFmtId="173" formatCode="#,##0.000;\-#,##0.000"/>
    <numFmt numFmtId="174" formatCode="#,##0.0000;\-#,##0.0000"/>
    <numFmt numFmtId="175" formatCode="#,##0.00000;\-#,##0.00000"/>
    <numFmt numFmtId="176" formatCode="#,##0.000000;\-#,##0.000000"/>
    <numFmt numFmtId="177" formatCode="#,##0.0000000;\-#,##0.0000000"/>
    <numFmt numFmtId="178" formatCode="#,##0.00000000;\-#,##0.00000000"/>
    <numFmt numFmtId="179" formatCode="#,##0.000000000;\-#,##0.000000000"/>
    <numFmt numFmtId="180" formatCode="#,##0.0000000000;\-#,##0.0000000000"/>
    <numFmt numFmtId="181" formatCode="mm/dd/yyyy"/>
  </numFmts>
  <fonts count="63">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8"/>
      <name val="Times New Roman"/>
      <family val="1"/>
    </font>
    <font>
      <b/>
      <sz val="8"/>
      <name val="Times New Roman"/>
      <family val="1"/>
    </font>
    <font>
      <b/>
      <sz val="8"/>
      <color indexed="8"/>
      <name val="Times New Roman"/>
      <family val="1"/>
    </font>
    <font>
      <sz val="8"/>
      <color indexed="8"/>
      <name val="Times New Roman"/>
      <family val="1"/>
    </font>
    <font>
      <b/>
      <sz val="9"/>
      <name val="Times New Roman"/>
      <family val="1"/>
    </font>
    <font>
      <sz val="10"/>
      <name val="Times New Roman"/>
      <family val="1"/>
    </font>
    <font>
      <b/>
      <sz val="10"/>
      <name val="Times New Roman"/>
      <family val="1"/>
    </font>
    <font>
      <b/>
      <sz val="10"/>
      <name val="Arial"/>
      <family val="2"/>
    </font>
    <font>
      <sz val="8"/>
      <color indexed="81"/>
      <name val="Tahoma"/>
      <family val="2"/>
    </font>
    <font>
      <b/>
      <sz val="8"/>
      <color indexed="81"/>
      <name val="Tahoma"/>
      <family val="2"/>
    </font>
    <font>
      <sz val="10"/>
      <name val="Arial"/>
      <family val="2"/>
    </font>
    <font>
      <sz val="10"/>
      <color indexed="8"/>
      <name val="Times New Roman"/>
      <family val="1"/>
    </font>
    <font>
      <b/>
      <u/>
      <sz val="10"/>
      <color indexed="8"/>
      <name val="Times New Roman"/>
      <family val="1"/>
    </font>
    <font>
      <b/>
      <sz val="10"/>
      <color indexed="8"/>
      <name val="Times New Roman"/>
      <family val="1"/>
    </font>
    <font>
      <b/>
      <i/>
      <u/>
      <sz val="10"/>
      <color indexed="8"/>
      <name val="Times New Roman"/>
      <family val="1"/>
    </font>
    <font>
      <sz val="10"/>
      <name val="Arial"/>
      <family val="2"/>
    </font>
    <font>
      <b/>
      <sz val="10"/>
      <name val="Arial"/>
      <family val="2"/>
    </font>
    <font>
      <b/>
      <u/>
      <sz val="10"/>
      <name val="Arial"/>
      <family val="2"/>
    </font>
    <font>
      <sz val="9"/>
      <name val="Arial"/>
      <family val="2"/>
    </font>
    <font>
      <b/>
      <sz val="9"/>
      <name val="Arial"/>
      <family val="2"/>
    </font>
    <font>
      <sz val="10"/>
      <name val="Times New Roman"/>
      <family val="1"/>
    </font>
    <font>
      <u/>
      <sz val="10"/>
      <name val="Arial"/>
      <family val="2"/>
    </font>
    <font>
      <b/>
      <u/>
      <sz val="18"/>
      <name val="Arial"/>
      <family val="2"/>
    </font>
    <font>
      <b/>
      <sz val="18"/>
      <name val="Arial"/>
      <family val="2"/>
    </font>
    <font>
      <sz val="9"/>
      <color indexed="8"/>
      <name val="Times New Roman"/>
      <family val="1"/>
    </font>
    <font>
      <sz val="12"/>
      <color indexed="24"/>
      <name val="Arial"/>
      <family val="2"/>
    </font>
    <font>
      <b/>
      <sz val="14"/>
      <color indexed="24"/>
      <name val="Arial"/>
      <family val="2"/>
    </font>
    <font>
      <b/>
      <sz val="12"/>
      <color indexed="24"/>
      <name val="Arial"/>
      <family val="2"/>
    </font>
    <font>
      <sz val="10"/>
      <color indexed="8"/>
      <name val="MS Sans Serif"/>
      <family val="2"/>
    </font>
    <font>
      <b/>
      <u/>
      <sz val="8"/>
      <color indexed="81"/>
      <name val="Tahoma"/>
      <family val="2"/>
    </font>
    <font>
      <sz val="8"/>
      <name val="Times New Roman"/>
      <family val="1"/>
    </font>
    <font>
      <sz val="9"/>
      <name val="Times New Roman"/>
      <family val="1"/>
    </font>
    <font>
      <sz val="8"/>
      <color indexed="12"/>
      <name val="Tahoma"/>
      <family val="2"/>
    </font>
    <font>
      <sz val="10"/>
      <color indexed="8"/>
      <name val="Arial"/>
      <family val="2"/>
    </font>
    <font>
      <b/>
      <sz val="8"/>
      <name val="Arial"/>
      <family val="2"/>
    </font>
    <font>
      <b/>
      <u/>
      <sz val="10"/>
      <name val="Times New Roman"/>
      <family val="1"/>
    </font>
    <font>
      <b/>
      <sz val="10"/>
      <color indexed="10"/>
      <name val="Times New Roman"/>
      <family val="1"/>
    </font>
    <font>
      <b/>
      <sz val="12"/>
      <color indexed="8"/>
      <name val="Times New Roman"/>
      <family val="1"/>
    </font>
    <font>
      <sz val="12"/>
      <color indexed="8"/>
      <name val="Times New Roman"/>
      <family val="1"/>
    </font>
    <font>
      <sz val="12"/>
      <name val="Arial"/>
      <family val="2"/>
    </font>
    <font>
      <b/>
      <sz val="8"/>
      <color indexed="10"/>
      <name val="Times New Roman"/>
      <family val="1"/>
    </font>
    <font>
      <b/>
      <sz val="10"/>
      <color indexed="12"/>
      <name val="Times New Roman"/>
      <family val="1"/>
    </font>
    <font>
      <b/>
      <u/>
      <sz val="10"/>
      <name val="Arial"/>
      <family val="2"/>
    </font>
    <font>
      <b/>
      <sz val="10"/>
      <color rgb="FFFF0000"/>
      <name val="Times New Roman"/>
      <family val="1"/>
    </font>
    <font>
      <b/>
      <sz val="10"/>
      <color rgb="FFFF0000"/>
      <name val="Arial"/>
      <family val="2"/>
    </font>
    <font>
      <b/>
      <sz val="8"/>
      <color rgb="FFFF0000"/>
      <name val="Times New Roman"/>
      <family val="1"/>
    </font>
    <font>
      <b/>
      <sz val="10"/>
      <color rgb="FF0000FF"/>
      <name val="Times New Roman"/>
      <family val="1"/>
    </font>
    <font>
      <b/>
      <u/>
      <sz val="8"/>
      <color rgb="FF0000FF"/>
      <name val="Times New Roman"/>
      <family val="1"/>
    </font>
    <font>
      <u/>
      <sz val="10"/>
      <color rgb="FF0000FF"/>
      <name val="Arial"/>
      <family val="2"/>
    </font>
    <font>
      <b/>
      <u/>
      <sz val="9"/>
      <color rgb="FF0000FF"/>
      <name val="Times New Roman"/>
      <family val="1"/>
    </font>
    <font>
      <b/>
      <sz val="8"/>
      <color rgb="FFC00000"/>
      <name val="Times New Roman"/>
      <family val="1"/>
    </font>
    <font>
      <sz val="12"/>
      <name val="Times New Roman"/>
      <family val="1"/>
    </font>
    <font>
      <sz val="10"/>
      <name val="Arial Unicode MS"/>
      <family val="2"/>
    </font>
    <font>
      <b/>
      <sz val="10"/>
      <name val="Arial Unicode MS"/>
      <family val="2"/>
    </font>
    <font>
      <sz val="8"/>
      <color theme="1"/>
      <name val="Arial"/>
      <family val="2"/>
    </font>
    <font>
      <strike/>
      <sz val="10"/>
      <color indexed="8"/>
      <name val="Times New Roman"/>
      <family val="1"/>
    </font>
    <font>
      <strike/>
      <sz val="10"/>
      <name val="Arial"/>
      <family val="2"/>
    </font>
  </fonts>
  <fills count="14">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10"/>
        <bgColor indexed="64"/>
      </patternFill>
    </fill>
    <fill>
      <patternFill patternType="solid">
        <fgColor indexed="22"/>
        <bgColor indexed="64"/>
      </patternFill>
    </fill>
    <fill>
      <patternFill patternType="solid">
        <fgColor indexed="13"/>
        <bgColor indexed="64"/>
      </patternFill>
    </fill>
    <fill>
      <patternFill patternType="solid">
        <fgColor indexed="47"/>
        <bgColor indexed="64"/>
      </patternFill>
    </fill>
    <fill>
      <patternFill patternType="solid">
        <fgColor indexed="11"/>
        <bgColor indexed="64"/>
      </patternFill>
    </fill>
    <fill>
      <patternFill patternType="solid">
        <fgColor indexed="15"/>
        <bgColor indexed="64"/>
      </patternFill>
    </fill>
    <fill>
      <patternFill patternType="solid">
        <fgColor rgb="FFFFFF99"/>
        <bgColor indexed="64"/>
      </patternFill>
    </fill>
    <fill>
      <patternFill patternType="solid">
        <fgColor theme="0"/>
        <bgColor indexed="64"/>
      </patternFill>
    </fill>
    <fill>
      <patternFill patternType="solid">
        <fgColor theme="5" tint="0.39997558519241921"/>
        <bgColor indexed="64"/>
      </patternFill>
    </fill>
    <fill>
      <patternFill patternType="solid">
        <fgColor rgb="FF00B0F0"/>
        <bgColor indexed="64"/>
      </patternFill>
    </fill>
  </fills>
  <borders count="49">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bottom style="double">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bottom/>
      <diagonal/>
    </border>
    <border>
      <left style="medium">
        <color indexed="64"/>
      </left>
      <right/>
      <top/>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dotted">
        <color indexed="64"/>
      </right>
      <top/>
      <bottom/>
      <diagonal/>
    </border>
    <border>
      <left style="dotted">
        <color indexed="64"/>
      </left>
      <right/>
      <top/>
      <bottom/>
      <diagonal/>
    </border>
    <border>
      <left style="dotted">
        <color indexed="64"/>
      </left>
      <right/>
      <top/>
      <bottom style="medium">
        <color indexed="64"/>
      </bottom>
      <diagonal/>
    </border>
    <border>
      <left/>
      <right style="dotted">
        <color indexed="64"/>
      </right>
      <top style="thin">
        <color indexed="64"/>
      </top>
      <bottom style="medium">
        <color indexed="64"/>
      </bottom>
      <diagonal/>
    </border>
    <border>
      <left style="dotted">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style="dotted">
        <color indexed="64"/>
      </right>
      <top style="medium">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bottom style="thin">
        <color indexed="64"/>
      </bottom>
      <diagonal/>
    </border>
    <border>
      <left/>
      <right style="hair">
        <color indexed="64"/>
      </right>
      <top/>
      <bottom style="hair">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double">
        <color auto="1"/>
      </right>
      <top style="medium">
        <color indexed="64"/>
      </top>
      <bottom style="double">
        <color auto="1"/>
      </bottom>
      <diagonal/>
    </border>
    <border>
      <left style="double">
        <color auto="1"/>
      </left>
      <right style="double">
        <color auto="1"/>
      </right>
      <top style="medium">
        <color indexed="64"/>
      </top>
      <bottom style="double">
        <color auto="1"/>
      </bottom>
      <diagonal/>
    </border>
    <border>
      <left style="double">
        <color auto="1"/>
      </left>
      <right style="medium">
        <color indexed="64"/>
      </right>
      <top style="medium">
        <color indexed="64"/>
      </top>
      <bottom style="double">
        <color auto="1"/>
      </bottom>
      <diagonal/>
    </border>
  </borders>
  <cellStyleXfs count="40">
    <xf numFmtId="0" fontId="0" fillId="0" borderId="0"/>
    <xf numFmtId="43" fontId="4" fillId="0" borderId="0" applyFont="0" applyFill="0" applyBorder="0" applyAlignment="0" applyProtection="0"/>
    <xf numFmtId="3" fontId="31" fillId="0" borderId="0" applyFont="0" applyFill="0" applyBorder="0" applyAlignment="0" applyProtection="0"/>
    <xf numFmtId="169" fontId="31" fillId="0" borderId="0" applyFont="0" applyFill="0" applyBorder="0" applyAlignment="0" applyProtection="0"/>
    <xf numFmtId="0" fontId="31" fillId="0" borderId="0" applyFont="0" applyFill="0" applyBorder="0" applyAlignment="0" applyProtection="0"/>
    <xf numFmtId="2" fontId="31" fillId="0" borderId="0" applyFon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4" fillId="0" borderId="0"/>
    <xf numFmtId="0" fontId="4" fillId="0" borderId="0"/>
    <xf numFmtId="0" fontId="26" fillId="0" borderId="0"/>
    <xf numFmtId="0" fontId="36" fillId="0" borderId="0"/>
    <xf numFmtId="0" fontId="26" fillId="0" borderId="0"/>
    <xf numFmtId="0" fontId="34" fillId="0" borderId="0"/>
    <xf numFmtId="170" fontId="4" fillId="0" borderId="0"/>
    <xf numFmtId="180" fontId="4" fillId="0" borderId="0"/>
    <xf numFmtId="171" fontId="4" fillId="0" borderId="0"/>
    <xf numFmtId="172" fontId="4" fillId="0" borderId="0"/>
    <xf numFmtId="173" fontId="4" fillId="0" borderId="0"/>
    <xf numFmtId="174" fontId="4" fillId="0" borderId="0"/>
    <xf numFmtId="175" fontId="4" fillId="0" borderId="0"/>
    <xf numFmtId="176" fontId="4" fillId="0" borderId="0"/>
    <xf numFmtId="177" fontId="4" fillId="0" borderId="0"/>
    <xf numFmtId="178" fontId="4" fillId="0" borderId="0"/>
    <xf numFmtId="179" fontId="4" fillId="0" borderId="0"/>
    <xf numFmtId="49" fontId="4" fillId="0" borderId="0"/>
    <xf numFmtId="0" fontId="31" fillId="0" borderId="1" applyNumberFormat="0" applyFont="0" applyFill="0" applyAlignment="0" applyProtection="0"/>
    <xf numFmtId="0" fontId="4" fillId="0" borderId="0"/>
    <xf numFmtId="0" fontId="4" fillId="0" borderId="0"/>
    <xf numFmtId="0" fontId="3" fillId="0" borderId="0"/>
    <xf numFmtId="0" fontId="2" fillId="0" borderId="0"/>
    <xf numFmtId="0" fontId="58" fillId="0" borderId="0"/>
    <xf numFmtId="0" fontId="1" fillId="0" borderId="0"/>
    <xf numFmtId="0" fontId="1" fillId="0" borderId="0"/>
    <xf numFmtId="0" fontId="34" fillId="0" borderId="0"/>
    <xf numFmtId="0" fontId="60" fillId="0" borderId="0"/>
    <xf numFmtId="41" fontId="60" fillId="0" borderId="0" applyFont="0" applyFill="0" applyBorder="0" applyAlignment="0" applyProtection="0"/>
    <xf numFmtId="0" fontId="60" fillId="0" borderId="0"/>
    <xf numFmtId="0" fontId="60" fillId="0" borderId="0"/>
    <xf numFmtId="0" fontId="58" fillId="0" borderId="0"/>
  </cellStyleXfs>
  <cellXfs count="487">
    <xf numFmtId="0" fontId="0" fillId="0" borderId="0" xfId="0"/>
    <xf numFmtId="0" fontId="9" fillId="0" borderId="0" xfId="0" applyFont="1"/>
    <xf numFmtId="0" fontId="7" fillId="0" borderId="2" xfId="0" applyFont="1" applyBorder="1" applyAlignment="1">
      <alignment horizontal="left"/>
    </xf>
    <xf numFmtId="0" fontId="6" fillId="0" borderId="0" xfId="0" applyFont="1"/>
    <xf numFmtId="0" fontId="8" fillId="0" borderId="0" xfId="0" applyFont="1"/>
    <xf numFmtId="0" fontId="8" fillId="0" borderId="0" xfId="0" applyFont="1" applyAlignment="1">
      <alignment horizontal="right"/>
    </xf>
    <xf numFmtId="0" fontId="8" fillId="0" borderId="3" xfId="0" applyFont="1" applyBorder="1" applyAlignment="1">
      <alignment horizontal="center"/>
    </xf>
    <xf numFmtId="41" fontId="9" fillId="0" borderId="4" xfId="1" applyNumberFormat="1" applyFont="1" applyBorder="1" applyProtection="1"/>
    <xf numFmtId="0" fontId="9" fillId="0" borderId="0" xfId="0" applyFont="1" applyAlignment="1">
      <alignment horizontal="right"/>
    </xf>
    <xf numFmtId="41" fontId="9" fillId="0" borderId="5" xfId="1" applyNumberFormat="1" applyFont="1" applyBorder="1" applyProtection="1"/>
    <xf numFmtId="0" fontId="11" fillId="0" borderId="0" xfId="0" applyFont="1"/>
    <xf numFmtId="0" fontId="12" fillId="0" borderId="2" xfId="0" applyFont="1" applyBorder="1" applyAlignment="1">
      <alignment horizontal="center" wrapText="1"/>
    </xf>
    <xf numFmtId="0" fontId="12" fillId="0" borderId="0" xfId="0" applyFont="1" applyAlignment="1">
      <alignment horizontal="center" wrapText="1"/>
    </xf>
    <xf numFmtId="0" fontId="11" fillId="2" borderId="2" xfId="0" applyFont="1" applyFill="1" applyBorder="1" applyAlignment="1" applyProtection="1">
      <alignment wrapText="1"/>
      <protection locked="0"/>
    </xf>
    <xf numFmtId="0" fontId="11" fillId="2" borderId="2" xfId="0" applyFont="1" applyFill="1" applyBorder="1" applyAlignment="1" applyProtection="1">
      <alignment horizontal="center"/>
      <protection locked="0"/>
    </xf>
    <xf numFmtId="0" fontId="17" fillId="0" borderId="0" xfId="0" applyFont="1"/>
    <xf numFmtId="0" fontId="12" fillId="0" borderId="0" xfId="0" applyFont="1" applyAlignment="1">
      <alignment horizontal="left"/>
    </xf>
    <xf numFmtId="0" fontId="16" fillId="0" borderId="0" xfId="0" applyFont="1" applyAlignment="1">
      <alignment horizontal="left"/>
    </xf>
    <xf numFmtId="0" fontId="18" fillId="0" borderId="0" xfId="0" applyFont="1"/>
    <xf numFmtId="0" fontId="19" fillId="0" borderId="0" xfId="0" applyFont="1" applyAlignment="1">
      <alignment horizontal="center"/>
    </xf>
    <xf numFmtId="0" fontId="19" fillId="0" borderId="3" xfId="0" applyFont="1" applyBorder="1" applyAlignment="1">
      <alignment horizontal="center"/>
    </xf>
    <xf numFmtId="0" fontId="19" fillId="0" borderId="3" xfId="0" applyFont="1" applyBorder="1" applyAlignment="1">
      <alignment horizontal="center" wrapText="1"/>
    </xf>
    <xf numFmtId="41" fontId="17" fillId="0" borderId="4" xfId="1" applyNumberFormat="1" applyFont="1" applyBorder="1" applyProtection="1"/>
    <xf numFmtId="43" fontId="17" fillId="0" borderId="0" xfId="1" applyFont="1" applyBorder="1" applyProtection="1"/>
    <xf numFmtId="0" fontId="17" fillId="0" borderId="0" xfId="0" applyFont="1" applyAlignment="1">
      <alignment horizontal="center"/>
    </xf>
    <xf numFmtId="43" fontId="19" fillId="0" borderId="0" xfId="1" applyFont="1" applyBorder="1" applyAlignment="1" applyProtection="1">
      <alignment horizontal="center"/>
    </xf>
    <xf numFmtId="164" fontId="17" fillId="0" borderId="6" xfId="1" applyNumberFormat="1" applyFont="1" applyBorder="1" applyAlignment="1" applyProtection="1">
      <alignment wrapText="1"/>
    </xf>
    <xf numFmtId="0" fontId="19" fillId="0" borderId="0" xfId="0" applyFont="1" applyAlignment="1">
      <alignment horizontal="left"/>
    </xf>
    <xf numFmtId="0" fontId="20" fillId="0" borderId="0" xfId="0" applyFont="1"/>
    <xf numFmtId="0" fontId="17" fillId="0" borderId="0" xfId="0" applyFont="1" applyAlignment="1">
      <alignment horizontal="left"/>
    </xf>
    <xf numFmtId="0" fontId="17" fillId="0" borderId="3" xfId="0" applyFont="1" applyBorder="1" applyAlignment="1">
      <alignment horizontal="left"/>
    </xf>
    <xf numFmtId="0" fontId="7" fillId="0" borderId="0" xfId="0" applyFont="1" applyAlignment="1">
      <alignment horizontal="left"/>
    </xf>
    <xf numFmtId="165" fontId="8" fillId="0" borderId="0" xfId="0" applyNumberFormat="1" applyFont="1" applyAlignment="1">
      <alignment horizontal="left"/>
    </xf>
    <xf numFmtId="0" fontId="17" fillId="0" borderId="0" xfId="0" applyFont="1" applyAlignment="1">
      <alignment horizontal="right"/>
    </xf>
    <xf numFmtId="164" fontId="9" fillId="2" borderId="2" xfId="1" applyNumberFormat="1" applyFont="1" applyFill="1" applyBorder="1" applyAlignment="1" applyProtection="1">
      <protection locked="0"/>
    </xf>
    <xf numFmtId="0" fontId="9" fillId="2" borderId="2" xfId="0" applyFont="1" applyFill="1" applyBorder="1" applyAlignment="1" applyProtection="1">
      <alignment horizontal="center"/>
      <protection locked="0"/>
    </xf>
    <xf numFmtId="0" fontId="17" fillId="2" borderId="4" xfId="1" applyNumberFormat="1" applyFont="1" applyFill="1" applyBorder="1" applyAlignment="1" applyProtection="1">
      <alignment horizontal="center"/>
      <protection locked="0"/>
    </xf>
    <xf numFmtId="164" fontId="17" fillId="0" borderId="0" xfId="1" applyNumberFormat="1" applyFont="1" applyBorder="1" applyAlignment="1" applyProtection="1">
      <alignment wrapText="1"/>
    </xf>
    <xf numFmtId="0" fontId="17" fillId="0" borderId="0" xfId="0" applyFont="1" applyAlignment="1">
      <alignment horizontal="left" indent="2"/>
    </xf>
    <xf numFmtId="41" fontId="9" fillId="2" borderId="2" xfId="1" applyNumberFormat="1" applyFont="1" applyFill="1" applyBorder="1" applyAlignment="1" applyProtection="1">
      <protection locked="0"/>
    </xf>
    <xf numFmtId="41" fontId="9" fillId="0" borderId="2" xfId="1" applyNumberFormat="1" applyFont="1" applyFill="1" applyBorder="1" applyAlignment="1" applyProtection="1"/>
    <xf numFmtId="41" fontId="0" fillId="0" borderId="0" xfId="0" applyNumberFormat="1"/>
    <xf numFmtId="0" fontId="0" fillId="3" borderId="0" xfId="0" applyFill="1"/>
    <xf numFmtId="0" fontId="0" fillId="3" borderId="7" xfId="0" applyFill="1" applyBorder="1"/>
    <xf numFmtId="41" fontId="0" fillId="3" borderId="0" xfId="0" applyNumberFormat="1" applyFill="1"/>
    <xf numFmtId="0" fontId="0" fillId="3" borderId="8" xfId="0" applyFill="1" applyBorder="1"/>
    <xf numFmtId="0" fontId="0" fillId="3" borderId="9" xfId="0" applyFill="1" applyBorder="1"/>
    <xf numFmtId="0" fontId="23" fillId="3" borderId="9" xfId="0" applyFont="1" applyFill="1" applyBorder="1"/>
    <xf numFmtId="41" fontId="0" fillId="3" borderId="10" xfId="0" applyNumberFormat="1" applyFill="1" applyBorder="1"/>
    <xf numFmtId="41" fontId="22" fillId="3" borderId="11" xfId="0" applyNumberFormat="1" applyFont="1" applyFill="1" applyBorder="1"/>
    <xf numFmtId="41" fontId="0" fillId="3" borderId="8" xfId="0" applyNumberFormat="1" applyFill="1" applyBorder="1"/>
    <xf numFmtId="0" fontId="0" fillId="3" borderId="12" xfId="0" applyFill="1" applyBorder="1"/>
    <xf numFmtId="0" fontId="0" fillId="3" borderId="3" xfId="0" applyFill="1" applyBorder="1"/>
    <xf numFmtId="41" fontId="0" fillId="3" borderId="3" xfId="0" applyNumberFormat="1" applyFill="1" applyBorder="1"/>
    <xf numFmtId="0" fontId="0" fillId="2" borderId="7" xfId="0" applyFill="1" applyBorder="1"/>
    <xf numFmtId="0" fontId="0" fillId="2" borderId="0" xfId="0" applyFill="1"/>
    <xf numFmtId="41" fontId="0" fillId="2" borderId="0" xfId="0" applyNumberFormat="1" applyFill="1"/>
    <xf numFmtId="0" fontId="0" fillId="2" borderId="8" xfId="0" applyFill="1" applyBorder="1"/>
    <xf numFmtId="0" fontId="0" fillId="2" borderId="9" xfId="0" applyFill="1" applyBorder="1"/>
    <xf numFmtId="0" fontId="23" fillId="2" borderId="9" xfId="0" applyFont="1" applyFill="1" applyBorder="1"/>
    <xf numFmtId="41" fontId="0" fillId="2" borderId="10" xfId="0" applyNumberFormat="1" applyFill="1" applyBorder="1"/>
    <xf numFmtId="41" fontId="22" fillId="2" borderId="11" xfId="0" applyNumberFormat="1" applyFont="1" applyFill="1" applyBorder="1"/>
    <xf numFmtId="41" fontId="0" fillId="2" borderId="8" xfId="0" applyNumberFormat="1" applyFill="1" applyBorder="1"/>
    <xf numFmtId="0" fontId="0" fillId="2" borderId="12" xfId="0" applyFill="1" applyBorder="1"/>
    <xf numFmtId="0" fontId="0" fillId="2" borderId="3" xfId="0" applyFill="1" applyBorder="1"/>
    <xf numFmtId="41" fontId="0" fillId="2" borderId="3" xfId="0" applyNumberFormat="1" applyFill="1" applyBorder="1"/>
    <xf numFmtId="41" fontId="0" fillId="3" borderId="7" xfId="0" applyNumberFormat="1" applyFill="1" applyBorder="1"/>
    <xf numFmtId="0" fontId="0" fillId="3" borderId="13" xfId="0" applyFill="1" applyBorder="1"/>
    <xf numFmtId="0" fontId="27" fillId="3" borderId="9" xfId="0" applyFont="1" applyFill="1" applyBorder="1"/>
    <xf numFmtId="41" fontId="0" fillId="3" borderId="0" xfId="1" applyNumberFormat="1" applyFont="1" applyFill="1" applyBorder="1"/>
    <xf numFmtId="41" fontId="0" fillId="2" borderId="7" xfId="0" applyNumberFormat="1" applyFill="1" applyBorder="1"/>
    <xf numFmtId="0" fontId="0" fillId="2" borderId="13" xfId="0" applyFill="1" applyBorder="1"/>
    <xf numFmtId="0" fontId="27" fillId="2" borderId="9" xfId="0" applyFont="1" applyFill="1" applyBorder="1"/>
    <xf numFmtId="41" fontId="0" fillId="2" borderId="0" xfId="1" applyNumberFormat="1" applyFont="1" applyFill="1" applyBorder="1"/>
    <xf numFmtId="0" fontId="21" fillId="2" borderId="9" xfId="0" applyFont="1" applyFill="1" applyBorder="1"/>
    <xf numFmtId="41" fontId="0" fillId="2" borderId="3" xfId="1" applyNumberFormat="1" applyFont="1" applyFill="1" applyBorder="1"/>
    <xf numFmtId="0" fontId="0" fillId="2" borderId="14" xfId="0" applyFill="1" applyBorder="1"/>
    <xf numFmtId="41" fontId="22" fillId="2" borderId="15" xfId="0" applyNumberFormat="1" applyFont="1" applyFill="1" applyBorder="1"/>
    <xf numFmtId="0" fontId="0" fillId="3" borderId="16" xfId="0" applyFill="1" applyBorder="1"/>
    <xf numFmtId="41" fontId="0" fillId="3" borderId="16" xfId="0" applyNumberFormat="1" applyFill="1" applyBorder="1"/>
    <xf numFmtId="41" fontId="0" fillId="3" borderId="17" xfId="0" applyNumberFormat="1" applyFill="1" applyBorder="1"/>
    <xf numFmtId="0" fontId="24" fillId="3" borderId="17" xfId="12" applyFont="1" applyFill="1" applyBorder="1"/>
    <xf numFmtId="0" fontId="0" fillId="2" borderId="16" xfId="0" applyFill="1" applyBorder="1"/>
    <xf numFmtId="41" fontId="0" fillId="2" borderId="16" xfId="0" applyNumberFormat="1" applyFill="1" applyBorder="1"/>
    <xf numFmtId="41" fontId="0" fillId="2" borderId="17" xfId="0" applyNumberFormat="1" applyFill="1" applyBorder="1"/>
    <xf numFmtId="41" fontId="0" fillId="2" borderId="18" xfId="0" applyNumberFormat="1" applyFill="1" applyBorder="1"/>
    <xf numFmtId="41" fontId="22" fillId="2" borderId="19" xfId="0" applyNumberFormat="1" applyFont="1" applyFill="1" applyBorder="1"/>
    <xf numFmtId="0" fontId="23" fillId="3" borderId="20" xfId="0" applyFont="1" applyFill="1" applyBorder="1"/>
    <xf numFmtId="0" fontId="23" fillId="3" borderId="17" xfId="0" applyFont="1" applyFill="1" applyBorder="1"/>
    <xf numFmtId="41" fontId="22" fillId="3" borderId="19" xfId="0" applyNumberFormat="1" applyFont="1" applyFill="1" applyBorder="1"/>
    <xf numFmtId="41" fontId="0" fillId="3" borderId="18" xfId="0" applyNumberFormat="1" applyFill="1" applyBorder="1"/>
    <xf numFmtId="0" fontId="23" fillId="2" borderId="20" xfId="0" applyFont="1" applyFill="1" applyBorder="1"/>
    <xf numFmtId="0" fontId="23" fillId="2" borderId="17" xfId="0" applyFont="1" applyFill="1" applyBorder="1"/>
    <xf numFmtId="0" fontId="0" fillId="3" borderId="0" xfId="0" applyFill="1" applyAlignment="1">
      <alignment horizontal="right"/>
    </xf>
    <xf numFmtId="0" fontId="0" fillId="2" borderId="0" xfId="0" applyFill="1" applyAlignment="1">
      <alignment horizontal="right"/>
    </xf>
    <xf numFmtId="0" fontId="8" fillId="0" borderId="21" xfId="0" applyFont="1" applyBorder="1"/>
    <xf numFmtId="0" fontId="8" fillId="0" borderId="22" xfId="0" applyFont="1" applyBorder="1"/>
    <xf numFmtId="0" fontId="7" fillId="0" borderId="23" xfId="0" applyFont="1" applyBorder="1" applyAlignment="1">
      <alignment horizontal="left"/>
    </xf>
    <xf numFmtId="0" fontId="9" fillId="2" borderId="4" xfId="1" applyNumberFormat="1" applyFont="1" applyFill="1" applyBorder="1" applyAlignment="1" applyProtection="1">
      <protection locked="0"/>
    </xf>
    <xf numFmtId="0" fontId="17" fillId="2" borderId="2" xfId="0" applyFont="1" applyFill="1" applyBorder="1" applyAlignment="1" applyProtection="1">
      <alignment horizontal="center"/>
      <protection locked="0"/>
    </xf>
    <xf numFmtId="0" fontId="8" fillId="0" borderId="0" xfId="0" applyFont="1" applyAlignment="1">
      <alignment horizontal="center" wrapText="1"/>
    </xf>
    <xf numFmtId="0" fontId="9" fillId="0" borderId="0" xfId="0" applyFont="1" applyAlignment="1">
      <alignment horizontal="center"/>
    </xf>
    <xf numFmtId="0" fontId="9" fillId="0" borderId="0" xfId="0" applyFont="1" applyAlignment="1">
      <alignment horizontal="center" wrapText="1"/>
    </xf>
    <xf numFmtId="168" fontId="9" fillId="0" borderId="0" xfId="0" applyNumberFormat="1" applyFont="1"/>
    <xf numFmtId="0" fontId="17" fillId="0" borderId="0" xfId="0" applyFont="1" applyAlignment="1">
      <alignment horizontal="left" indent="11"/>
    </xf>
    <xf numFmtId="43" fontId="19" fillId="0" borderId="3" xfId="1" applyFont="1" applyBorder="1" applyAlignment="1" applyProtection="1">
      <alignment horizontal="center"/>
    </xf>
    <xf numFmtId="0" fontId="30" fillId="0" borderId="0" xfId="0" applyFont="1"/>
    <xf numFmtId="164" fontId="9" fillId="0" borderId="0" xfId="1" applyNumberFormat="1" applyFont="1" applyFill="1" applyBorder="1" applyAlignment="1" applyProtection="1"/>
    <xf numFmtId="41" fontId="9" fillId="0" borderId="0" xfId="1" applyNumberFormat="1" applyFont="1" applyBorder="1" applyAlignment="1" applyProtection="1">
      <alignment wrapText="1"/>
    </xf>
    <xf numFmtId="41" fontId="9" fillId="0" borderId="0" xfId="1" applyNumberFormat="1" applyFont="1" applyBorder="1" applyProtection="1"/>
    <xf numFmtId="0" fontId="7" fillId="0" borderId="24" xfId="0" applyFont="1" applyBorder="1" applyAlignment="1">
      <alignment horizontal="left"/>
    </xf>
    <xf numFmtId="0" fontId="0" fillId="2" borderId="0" xfId="0" applyFill="1" applyAlignment="1">
      <alignment horizontal="left"/>
    </xf>
    <xf numFmtId="41" fontId="9" fillId="0" borderId="0" xfId="1" applyNumberFormat="1" applyFont="1" applyFill="1" applyBorder="1" applyAlignment="1" applyProtection="1"/>
    <xf numFmtId="41" fontId="17" fillId="0" borderId="0" xfId="0" applyNumberFormat="1" applyFont="1"/>
    <xf numFmtId="41" fontId="17" fillId="0" borderId="2" xfId="0" applyNumberFormat="1" applyFont="1" applyBorder="1"/>
    <xf numFmtId="0" fontId="10" fillId="0" borderId="0" xfId="8" applyFont="1"/>
    <xf numFmtId="0" fontId="21" fillId="0" borderId="0" xfId="8" applyFont="1"/>
    <xf numFmtId="0" fontId="10" fillId="0" borderId="0" xfId="9" applyFont="1" applyAlignment="1">
      <alignment horizontal="left" vertical="top"/>
    </xf>
    <xf numFmtId="38" fontId="24" fillId="0" borderId="0" xfId="11" applyNumberFormat="1" applyFont="1" applyAlignment="1">
      <alignment horizontal="left" vertical="top"/>
    </xf>
    <xf numFmtId="49" fontId="21" fillId="0" borderId="0" xfId="10" applyNumberFormat="1" applyFont="1" applyAlignment="1">
      <alignment horizontal="left" vertical="top" wrapText="1"/>
    </xf>
    <xf numFmtId="0" fontId="21" fillId="0" borderId="0" xfId="10" applyFont="1"/>
    <xf numFmtId="0" fontId="24" fillId="0" borderId="0" xfId="11" applyFont="1"/>
    <xf numFmtId="0" fontId="12" fillId="0" borderId="0" xfId="8" applyFont="1" applyAlignment="1">
      <alignment horizontal="right"/>
    </xf>
    <xf numFmtId="0" fontId="11" fillId="0" borderId="0" xfId="8" applyFont="1"/>
    <xf numFmtId="38" fontId="37" fillId="0" borderId="0" xfId="11" applyNumberFormat="1" applyFont="1"/>
    <xf numFmtId="0" fontId="37" fillId="0" borderId="0" xfId="11" applyFont="1"/>
    <xf numFmtId="41" fontId="17" fillId="2" borderId="2" xfId="1" applyNumberFormat="1" applyFont="1" applyFill="1" applyBorder="1" applyProtection="1">
      <protection locked="0"/>
    </xf>
    <xf numFmtId="0" fontId="27" fillId="2" borderId="25" xfId="0" applyFont="1" applyFill="1" applyBorder="1"/>
    <xf numFmtId="41" fontId="0" fillId="2" borderId="7" xfId="1" applyNumberFormat="1" applyFont="1" applyFill="1" applyBorder="1"/>
    <xf numFmtId="0" fontId="0" fillId="2" borderId="3" xfId="0" applyFill="1" applyBorder="1" applyAlignment="1">
      <alignment horizontal="right"/>
    </xf>
    <xf numFmtId="0" fontId="0" fillId="4" borderId="0" xfId="0" applyFill="1"/>
    <xf numFmtId="0" fontId="21" fillId="0" borderId="0" xfId="0" applyFont="1"/>
    <xf numFmtId="41" fontId="21" fillId="0" borderId="0" xfId="0" applyNumberFormat="1" applyFont="1"/>
    <xf numFmtId="41" fontId="21" fillId="0" borderId="26" xfId="0" applyNumberFormat="1" applyFont="1" applyBorder="1"/>
    <xf numFmtId="41" fontId="39" fillId="0" borderId="10" xfId="1" applyNumberFormat="1" applyFont="1" applyFill="1" applyBorder="1" applyAlignment="1" applyProtection="1"/>
    <xf numFmtId="41" fontId="21" fillId="3" borderId="0" xfId="1" applyNumberFormat="1" applyFont="1" applyFill="1" applyBorder="1"/>
    <xf numFmtId="3" fontId="9" fillId="0" borderId="0" xfId="0" applyNumberFormat="1" applyFont="1"/>
    <xf numFmtId="0" fontId="21" fillId="3" borderId="0" xfId="0" applyFont="1" applyFill="1"/>
    <xf numFmtId="0" fontId="0" fillId="3" borderId="0" xfId="0" applyFill="1" applyAlignment="1">
      <alignment horizontal="center"/>
    </xf>
    <xf numFmtId="0" fontId="0" fillId="3" borderId="7" xfId="0" applyFill="1" applyBorder="1" applyAlignment="1">
      <alignment horizontal="center"/>
    </xf>
    <xf numFmtId="41" fontId="0" fillId="3" borderId="0" xfId="0" applyNumberFormat="1" applyFill="1" applyAlignment="1">
      <alignment horizontal="center"/>
    </xf>
    <xf numFmtId="0" fontId="0" fillId="3" borderId="3" xfId="0" applyFill="1" applyBorder="1" applyAlignment="1">
      <alignment horizontal="center"/>
    </xf>
    <xf numFmtId="0" fontId="0" fillId="2" borderId="7" xfId="0" applyFill="1" applyBorder="1" applyAlignment="1">
      <alignment horizontal="center"/>
    </xf>
    <xf numFmtId="0" fontId="0" fillId="2" borderId="0" xfId="0" applyFill="1" applyAlignment="1">
      <alignment horizontal="center"/>
    </xf>
    <xf numFmtId="0" fontId="0" fillId="2" borderId="3" xfId="0" applyFill="1" applyBorder="1" applyAlignment="1">
      <alignment horizontal="center"/>
    </xf>
    <xf numFmtId="41" fontId="0" fillId="2" borderId="0" xfId="0" applyNumberFormat="1" applyFill="1" applyAlignment="1">
      <alignment horizontal="center"/>
    </xf>
    <xf numFmtId="0" fontId="0" fillId="0" borderId="0" xfId="0" applyAlignment="1">
      <alignment horizontal="center"/>
    </xf>
    <xf numFmtId="0" fontId="21" fillId="2" borderId="7" xfId="0" applyFont="1" applyFill="1" applyBorder="1"/>
    <xf numFmtId="0" fontId="21" fillId="2" borderId="0" xfId="0" applyFont="1" applyFill="1"/>
    <xf numFmtId="0" fontId="21" fillId="2" borderId="3" xfId="0" applyFont="1" applyFill="1" applyBorder="1"/>
    <xf numFmtId="0" fontId="23" fillId="3" borderId="25" xfId="0" applyFont="1" applyFill="1" applyBorder="1"/>
    <xf numFmtId="0" fontId="0" fillId="3" borderId="27" xfId="0" applyFill="1" applyBorder="1"/>
    <xf numFmtId="41" fontId="22" fillId="3" borderId="15" xfId="0" applyNumberFormat="1" applyFont="1" applyFill="1" applyBorder="1"/>
    <xf numFmtId="0" fontId="7" fillId="0" borderId="2" xfId="0" applyFont="1" applyBorder="1" applyAlignment="1">
      <alignment horizontal="left" vertical="top"/>
    </xf>
    <xf numFmtId="41" fontId="0" fillId="3" borderId="0" xfId="1" applyNumberFormat="1" applyFont="1" applyFill="1" applyBorder="1" applyProtection="1">
      <protection locked="0"/>
    </xf>
    <xf numFmtId="41" fontId="0" fillId="2" borderId="0" xfId="1" applyNumberFormat="1" applyFont="1" applyFill="1" applyBorder="1" applyProtection="1">
      <protection locked="0"/>
    </xf>
    <xf numFmtId="41" fontId="17" fillId="2" borderId="4" xfId="1" applyNumberFormat="1" applyFont="1" applyFill="1" applyBorder="1" applyProtection="1">
      <protection locked="0"/>
    </xf>
    <xf numFmtId="41" fontId="9" fillId="2" borderId="4" xfId="1" applyNumberFormat="1" applyFont="1" applyFill="1" applyBorder="1" applyProtection="1">
      <protection locked="0"/>
    </xf>
    <xf numFmtId="164" fontId="17" fillId="0" borderId="0" xfId="1" applyNumberFormat="1" applyFont="1" applyFill="1" applyBorder="1" applyProtection="1"/>
    <xf numFmtId="164" fontId="17" fillId="0" borderId="0" xfId="1" applyNumberFormat="1" applyFont="1" applyFill="1" applyBorder="1" applyAlignment="1" applyProtection="1">
      <alignment horizontal="right"/>
    </xf>
    <xf numFmtId="0" fontId="0" fillId="0" borderId="0" xfId="0" applyAlignment="1">
      <alignment wrapText="1"/>
    </xf>
    <xf numFmtId="49" fontId="6" fillId="0" borderId="0" xfId="0" applyNumberFormat="1" applyFont="1" applyAlignment="1">
      <alignment horizontal="right"/>
    </xf>
    <xf numFmtId="49" fontId="6" fillId="0" borderId="0" xfId="0" applyNumberFormat="1" applyFont="1"/>
    <xf numFmtId="49" fontId="6" fillId="0" borderId="0" xfId="0" applyNumberFormat="1" applyFont="1" applyAlignment="1">
      <alignment horizontal="center" wrapText="1"/>
    </xf>
    <xf numFmtId="49" fontId="6" fillId="0" borderId="29" xfId="0" applyNumberFormat="1" applyFont="1" applyBorder="1"/>
    <xf numFmtId="49" fontId="6" fillId="0" borderId="29" xfId="0" applyNumberFormat="1" applyFont="1" applyBorder="1" applyAlignment="1">
      <alignment horizontal="center" wrapText="1"/>
    </xf>
    <xf numFmtId="0" fontId="13" fillId="0" borderId="0" xfId="0" applyFont="1" applyAlignment="1">
      <alignment horizontal="left"/>
    </xf>
    <xf numFmtId="165" fontId="7" fillId="0" borderId="0" xfId="0" applyNumberFormat="1" applyFont="1" applyAlignment="1">
      <alignment horizontal="left"/>
    </xf>
    <xf numFmtId="49" fontId="0" fillId="0" borderId="0" xfId="0" applyNumberFormat="1" applyAlignment="1">
      <alignment wrapText="1"/>
    </xf>
    <xf numFmtId="41" fontId="9" fillId="0" borderId="0" xfId="1" applyNumberFormat="1" applyFont="1" applyFill="1" applyBorder="1" applyAlignment="1" applyProtection="1">
      <alignment horizontal="left" indent="3"/>
    </xf>
    <xf numFmtId="165" fontId="12" fillId="0" borderId="0" xfId="0" applyNumberFormat="1" applyFont="1" applyAlignment="1">
      <alignment horizontal="left"/>
    </xf>
    <xf numFmtId="0" fontId="0" fillId="0" borderId="0" xfId="0" applyAlignment="1">
      <alignment horizontal="left" vertical="top" wrapText="1"/>
    </xf>
    <xf numFmtId="0" fontId="12" fillId="0" borderId="0" xfId="0" applyFont="1"/>
    <xf numFmtId="0" fontId="8" fillId="0" borderId="0" xfId="0" applyFont="1" applyAlignment="1">
      <alignment horizontal="center"/>
    </xf>
    <xf numFmtId="0" fontId="0" fillId="2" borderId="30" xfId="0" applyFill="1" applyBorder="1"/>
    <xf numFmtId="0" fontId="0" fillId="2" borderId="10" xfId="0" applyFill="1" applyBorder="1" applyAlignment="1">
      <alignment horizontal="right"/>
    </xf>
    <xf numFmtId="0" fontId="9" fillId="2" borderId="2" xfId="1" applyNumberFormat="1" applyFont="1" applyFill="1" applyBorder="1" applyAlignment="1" applyProtection="1">
      <protection locked="0"/>
    </xf>
    <xf numFmtId="0" fontId="9" fillId="0" borderId="0" xfId="0" applyFont="1" applyAlignment="1">
      <alignment horizontal="left"/>
    </xf>
    <xf numFmtId="0" fontId="9" fillId="2" borderId="2" xfId="1" applyNumberFormat="1" applyFont="1" applyFill="1" applyBorder="1" applyAlignment="1" applyProtection="1">
      <alignment wrapText="1"/>
      <protection locked="0"/>
    </xf>
    <xf numFmtId="41" fontId="9" fillId="0" borderId="6" xfId="1" applyNumberFormat="1" applyFont="1" applyBorder="1" applyAlignment="1" applyProtection="1">
      <alignment wrapText="1"/>
    </xf>
    <xf numFmtId="0" fontId="42" fillId="0" borderId="0" xfId="0" applyFont="1" applyAlignment="1">
      <alignment horizontal="center"/>
    </xf>
    <xf numFmtId="0" fontId="17" fillId="0" borderId="3" xfId="0" applyFont="1" applyBorder="1" applyAlignment="1">
      <alignment horizontal="center"/>
    </xf>
    <xf numFmtId="0" fontId="7" fillId="0" borderId="0" xfId="0" applyFont="1" applyAlignment="1">
      <alignment wrapText="1"/>
    </xf>
    <xf numFmtId="0" fontId="17" fillId="0" borderId="0" xfId="0" applyFont="1" applyAlignment="1">
      <alignment wrapText="1"/>
    </xf>
    <xf numFmtId="0" fontId="8" fillId="0" borderId="0" xfId="0" applyFont="1" applyAlignment="1">
      <alignment horizontal="left"/>
    </xf>
    <xf numFmtId="0" fontId="8" fillId="0" borderId="2" xfId="0" applyFont="1" applyBorder="1" applyAlignment="1">
      <alignment horizontal="left"/>
    </xf>
    <xf numFmtId="0" fontId="19" fillId="0" borderId="2" xfId="0" applyFont="1" applyBorder="1" applyAlignment="1">
      <alignment horizontal="center"/>
    </xf>
    <xf numFmtId="164" fontId="8" fillId="0" borderId="2" xfId="1" applyNumberFormat="1" applyFont="1" applyFill="1" applyBorder="1" applyAlignment="1" applyProtection="1">
      <alignment horizontal="center"/>
    </xf>
    <xf numFmtId="0" fontId="8" fillId="0" borderId="2" xfId="0" applyFont="1" applyBorder="1" applyAlignment="1">
      <alignment horizontal="center" wrapText="1"/>
    </xf>
    <xf numFmtId="164" fontId="8" fillId="0" borderId="2" xfId="1" applyNumberFormat="1" applyFont="1" applyFill="1" applyBorder="1" applyAlignment="1" applyProtection="1">
      <alignment horizontal="center" wrapText="1"/>
    </xf>
    <xf numFmtId="0" fontId="19" fillId="0" borderId="0" xfId="0" applyFont="1" applyAlignment="1">
      <alignment horizontal="centerContinuous" wrapText="1"/>
    </xf>
    <xf numFmtId="0" fontId="43" fillId="0" borderId="0" xfId="0" applyFont="1" applyAlignment="1">
      <alignment horizontal="centerContinuous" wrapText="1"/>
    </xf>
    <xf numFmtId="0" fontId="43" fillId="0" borderId="0" xfId="0" applyFont="1" applyAlignment="1">
      <alignment horizontal="centerContinuous"/>
    </xf>
    <xf numFmtId="0" fontId="45" fillId="0" borderId="0" xfId="0" applyFont="1" applyAlignment="1">
      <alignment horizontal="centerContinuous"/>
    </xf>
    <xf numFmtId="0" fontId="17" fillId="0" borderId="0" xfId="0" applyFont="1" applyAlignment="1">
      <alignment horizontal="centerContinuous"/>
    </xf>
    <xf numFmtId="41" fontId="9" fillId="2" borderId="4" xfId="0" applyNumberFormat="1" applyFont="1" applyFill="1" applyBorder="1" applyAlignment="1" applyProtection="1">
      <alignment horizontal="center" wrapText="1"/>
      <protection locked="0"/>
    </xf>
    <xf numFmtId="41" fontId="9" fillId="2" borderId="2" xfId="0" applyNumberFormat="1" applyFont="1" applyFill="1" applyBorder="1" applyAlignment="1" applyProtection="1">
      <alignment horizontal="center" wrapText="1"/>
      <protection locked="0"/>
    </xf>
    <xf numFmtId="41" fontId="9" fillId="2" borderId="32" xfId="0" applyNumberFormat="1" applyFont="1" applyFill="1" applyBorder="1" applyAlignment="1" applyProtection="1">
      <alignment horizontal="center" wrapText="1"/>
      <protection locked="0"/>
    </xf>
    <xf numFmtId="0" fontId="46" fillId="0" borderId="0" xfId="0" applyFont="1"/>
    <xf numFmtId="166" fontId="8" fillId="0" borderId="0" xfId="0" applyNumberFormat="1" applyFont="1" applyAlignment="1">
      <alignment horizontal="left"/>
    </xf>
    <xf numFmtId="0" fontId="9" fillId="0" borderId="0" xfId="1" applyNumberFormat="1" applyFont="1" applyFill="1" applyBorder="1" applyAlignment="1" applyProtection="1"/>
    <xf numFmtId="41" fontId="9" fillId="0" borderId="6" xfId="1" applyNumberFormat="1" applyFont="1" applyFill="1" applyBorder="1" applyAlignment="1" applyProtection="1">
      <alignment horizontal="center" wrapText="1"/>
    </xf>
    <xf numFmtId="0" fontId="44" fillId="0" borderId="0" xfId="0" applyFont="1" applyAlignment="1">
      <alignment horizontal="centerContinuous" wrapText="1"/>
    </xf>
    <xf numFmtId="41" fontId="9" fillId="0" borderId="0" xfId="1" applyNumberFormat="1" applyFont="1" applyFill="1" applyBorder="1" applyAlignment="1" applyProtection="1">
      <alignment horizontal="center" wrapText="1"/>
    </xf>
    <xf numFmtId="0" fontId="6" fillId="2" borderId="2" xfId="0" applyFont="1" applyFill="1" applyBorder="1" applyAlignment="1" applyProtection="1">
      <alignment horizontal="center"/>
      <protection locked="0"/>
    </xf>
    <xf numFmtId="0" fontId="6" fillId="2" borderId="2" xfId="0" applyFont="1" applyFill="1" applyBorder="1" applyAlignment="1" applyProtection="1">
      <alignment wrapText="1"/>
      <protection locked="0"/>
    </xf>
    <xf numFmtId="37" fontId="6" fillId="2" borderId="2" xfId="1" applyNumberFormat="1" applyFont="1" applyFill="1" applyBorder="1" applyProtection="1">
      <protection locked="0"/>
    </xf>
    <xf numFmtId="37" fontId="6" fillId="2" borderId="2" xfId="0" applyNumberFormat="1" applyFont="1" applyFill="1" applyBorder="1" applyProtection="1">
      <protection locked="0"/>
    </xf>
    <xf numFmtId="0" fontId="19" fillId="0" borderId="2" xfId="0" applyFont="1" applyBorder="1" applyAlignment="1">
      <alignment horizontal="center" wrapText="1"/>
    </xf>
    <xf numFmtId="0" fontId="17" fillId="0" borderId="0" xfId="0" applyFont="1" applyAlignment="1">
      <alignment horizontal="left" indent="1"/>
    </xf>
    <xf numFmtId="0" fontId="30" fillId="0" borderId="0" xfId="0" applyFont="1" applyAlignment="1">
      <alignment horizontal="left" indent="1"/>
    </xf>
    <xf numFmtId="166" fontId="11" fillId="2" borderId="2" xfId="0" applyNumberFormat="1" applyFont="1" applyFill="1" applyBorder="1" applyProtection="1">
      <protection locked="0"/>
    </xf>
    <xf numFmtId="166" fontId="11" fillId="2" borderId="2" xfId="0" applyNumberFormat="1" applyFont="1" applyFill="1" applyBorder="1" applyAlignment="1" applyProtection="1">
      <alignment horizontal="center"/>
      <protection locked="0"/>
    </xf>
    <xf numFmtId="166" fontId="12" fillId="2" borderId="24" xfId="0" applyNumberFormat="1" applyFont="1" applyFill="1" applyBorder="1" applyAlignment="1" applyProtection="1">
      <alignment horizontal="left"/>
      <protection locked="0"/>
    </xf>
    <xf numFmtId="181" fontId="9" fillId="2" borderId="2" xfId="1" applyNumberFormat="1" applyFont="1" applyFill="1" applyBorder="1" applyAlignment="1" applyProtection="1"/>
    <xf numFmtId="41" fontId="9" fillId="2" borderId="2" xfId="1" applyNumberFormat="1" applyFont="1" applyFill="1" applyBorder="1" applyAlignment="1" applyProtection="1"/>
    <xf numFmtId="0" fontId="9" fillId="2" borderId="4" xfId="1" applyNumberFormat="1" applyFont="1" applyFill="1" applyBorder="1" applyAlignment="1" applyProtection="1"/>
    <xf numFmtId="41" fontId="9" fillId="2" borderId="32" xfId="0" applyNumberFormat="1" applyFont="1" applyFill="1" applyBorder="1" applyAlignment="1">
      <alignment horizontal="center" wrapText="1"/>
    </xf>
    <xf numFmtId="164" fontId="9" fillId="2" borderId="2" xfId="1" applyNumberFormat="1" applyFont="1" applyFill="1" applyBorder="1" applyAlignment="1" applyProtection="1"/>
    <xf numFmtId="0" fontId="17" fillId="0" borderId="0" xfId="0" quotePrefix="1" applyFont="1"/>
    <xf numFmtId="0" fontId="9" fillId="0" borderId="0" xfId="0" applyFont="1" applyAlignment="1">
      <alignment horizontal="center" vertical="top" wrapText="1"/>
    </xf>
    <xf numFmtId="0" fontId="8" fillId="0" borderId="0" xfId="0" applyFont="1" applyAlignment="1">
      <alignment horizontal="left" wrapText="1"/>
    </xf>
    <xf numFmtId="41" fontId="8" fillId="0" borderId="2" xfId="1" applyNumberFormat="1" applyFont="1" applyFill="1" applyBorder="1" applyAlignment="1" applyProtection="1"/>
    <xf numFmtId="0" fontId="19" fillId="0" borderId="0" xfId="0" applyFont="1" applyAlignment="1">
      <alignment horizontal="left" wrapText="1"/>
    </xf>
    <xf numFmtId="0" fontId="11" fillId="0" borderId="0" xfId="0" applyFont="1" applyAlignment="1" applyProtection="1">
      <alignment horizontal="center" vertical="center"/>
      <protection locked="0"/>
    </xf>
    <xf numFmtId="0" fontId="0" fillId="0" borderId="0" xfId="0" applyAlignment="1">
      <alignment vertical="top" wrapText="1"/>
    </xf>
    <xf numFmtId="0" fontId="17" fillId="0" borderId="0" xfId="0" quotePrefix="1" applyFont="1" applyAlignment="1">
      <alignment vertical="top"/>
    </xf>
    <xf numFmtId="164" fontId="42" fillId="0" borderId="2" xfId="1" applyNumberFormat="1" applyFont="1" applyFill="1" applyBorder="1" applyAlignment="1" applyProtection="1">
      <alignment horizontal="right"/>
    </xf>
    <xf numFmtId="41" fontId="9" fillId="0" borderId="2" xfId="1" quotePrefix="1" applyNumberFormat="1" applyFont="1" applyFill="1" applyBorder="1" applyAlignment="1" applyProtection="1"/>
    <xf numFmtId="41" fontId="49" fillId="0" borderId="33" xfId="0" applyNumberFormat="1" applyFont="1" applyBorder="1"/>
    <xf numFmtId="41" fontId="50" fillId="0" borderId="0" xfId="0" applyNumberFormat="1" applyFont="1"/>
    <xf numFmtId="0" fontId="51" fillId="0" borderId="0" xfId="0" applyFont="1" applyAlignment="1">
      <alignment horizontal="center" wrapText="1"/>
    </xf>
    <xf numFmtId="0" fontId="4" fillId="3" borderId="9" xfId="28" applyFill="1" applyBorder="1"/>
    <xf numFmtId="0" fontId="0" fillId="3" borderId="9" xfId="0" applyFill="1" applyBorder="1" applyAlignment="1">
      <alignment horizontal="right"/>
    </xf>
    <xf numFmtId="41" fontId="4" fillId="3" borderId="0" xfId="28" applyNumberFormat="1" applyFill="1"/>
    <xf numFmtId="41" fontId="13" fillId="3" borderId="8" xfId="28" applyNumberFormat="1" applyFont="1" applyFill="1" applyBorder="1"/>
    <xf numFmtId="41" fontId="49" fillId="0" borderId="0" xfId="0" applyNumberFormat="1" applyFont="1"/>
    <xf numFmtId="0" fontId="7" fillId="10" borderId="35" xfId="0" applyFont="1" applyFill="1" applyBorder="1" applyAlignment="1" applyProtection="1">
      <alignment horizontal="left"/>
      <protection locked="0"/>
    </xf>
    <xf numFmtId="0" fontId="49" fillId="0" borderId="0" xfId="0" applyFont="1" applyAlignment="1">
      <alignment horizontal="right"/>
    </xf>
    <xf numFmtId="0" fontId="0" fillId="3" borderId="9" xfId="0" applyFill="1" applyBorder="1" applyAlignment="1">
      <alignment horizontal="left"/>
    </xf>
    <xf numFmtId="0" fontId="4" fillId="3" borderId="9" xfId="28" applyFill="1" applyBorder="1" applyAlignment="1">
      <alignment horizontal="right"/>
    </xf>
    <xf numFmtId="0" fontId="4" fillId="2" borderId="9" xfId="0" applyFont="1" applyFill="1" applyBorder="1"/>
    <xf numFmtId="0" fontId="11" fillId="0" borderId="0" xfId="8" applyFont="1" applyAlignment="1">
      <alignment horizontal="justify" wrapText="1"/>
    </xf>
    <xf numFmtId="0" fontId="4" fillId="0" borderId="0" xfId="0" applyFont="1"/>
    <xf numFmtId="0" fontId="11" fillId="0" borderId="0" xfId="0" applyFont="1" applyAlignment="1">
      <alignment vertical="top"/>
    </xf>
    <xf numFmtId="0" fontId="11" fillId="0" borderId="0" xfId="8" applyFont="1" applyAlignment="1">
      <alignment horizontal="center" wrapText="1"/>
    </xf>
    <xf numFmtId="0" fontId="11" fillId="0" borderId="0" xfId="0" applyFont="1" applyAlignment="1">
      <alignment vertical="top" wrapText="1"/>
    </xf>
    <xf numFmtId="0" fontId="12" fillId="0" borderId="0" xfId="0" applyFont="1" applyAlignment="1">
      <alignment vertical="top" wrapText="1"/>
    </xf>
    <xf numFmtId="0" fontId="11" fillId="0" borderId="0" xfId="0" applyFont="1" applyAlignment="1">
      <alignment horizontal="center" vertical="top" wrapText="1"/>
    </xf>
    <xf numFmtId="0" fontId="11" fillId="0" borderId="0" xfId="9" applyFont="1" applyAlignment="1">
      <alignment horizontal="right" vertical="top"/>
    </xf>
    <xf numFmtId="0" fontId="11" fillId="0" borderId="0" xfId="10" applyFont="1"/>
    <xf numFmtId="41" fontId="9" fillId="2" borderId="2" xfId="1" applyNumberFormat="1" applyFont="1" applyFill="1" applyBorder="1" applyAlignment="1" applyProtection="1">
      <alignment horizontal="center" vertical="center"/>
      <protection locked="0"/>
    </xf>
    <xf numFmtId="0" fontId="11" fillId="0" borderId="37" xfId="8" applyFont="1" applyBorder="1" applyAlignment="1">
      <alignment horizontal="center" wrapText="1"/>
    </xf>
    <xf numFmtId="166" fontId="11" fillId="0" borderId="0" xfId="0" applyNumberFormat="1" applyFont="1"/>
    <xf numFmtId="41" fontId="56" fillId="0" borderId="2" xfId="0" applyNumberFormat="1" applyFont="1" applyBorder="1"/>
    <xf numFmtId="41" fontId="51" fillId="0" borderId="0" xfId="0" applyNumberFormat="1" applyFont="1"/>
    <xf numFmtId="165" fontId="9" fillId="2" borderId="2" xfId="1" applyNumberFormat="1" applyFont="1" applyFill="1" applyBorder="1" applyAlignment="1" applyProtection="1">
      <protection locked="0"/>
    </xf>
    <xf numFmtId="0" fontId="51" fillId="0" borderId="0" xfId="0" applyFont="1"/>
    <xf numFmtId="166" fontId="12" fillId="0" borderId="0" xfId="0" applyNumberFormat="1" applyFont="1" applyAlignment="1">
      <alignment horizontal="left"/>
    </xf>
    <xf numFmtId="0" fontId="0" fillId="0" borderId="0" xfId="0" applyAlignment="1">
      <alignment horizontal="left"/>
    </xf>
    <xf numFmtId="41" fontId="11" fillId="2" borderId="2" xfId="1" applyNumberFormat="1" applyFont="1" applyFill="1" applyBorder="1" applyAlignment="1" applyProtection="1">
      <alignment wrapText="1"/>
      <protection locked="0"/>
    </xf>
    <xf numFmtId="0" fontId="6" fillId="0" borderId="2" xfId="0" applyFont="1" applyBorder="1"/>
    <xf numFmtId="0" fontId="57" fillId="2" borderId="2" xfId="0" applyFont="1" applyFill="1" applyBorder="1" applyAlignment="1" applyProtection="1">
      <alignment horizontal="center" vertical="center"/>
      <protection locked="0"/>
    </xf>
    <xf numFmtId="0" fontId="17" fillId="0" borderId="2" xfId="0" applyFont="1" applyBorder="1"/>
    <xf numFmtId="0" fontId="8" fillId="5" borderId="2" xfId="13" applyFont="1" applyFill="1" applyBorder="1" applyAlignment="1">
      <alignment horizontal="center"/>
    </xf>
    <xf numFmtId="49" fontId="8" fillId="12" borderId="2" xfId="13" applyNumberFormat="1" applyFont="1" applyFill="1" applyBorder="1" applyAlignment="1">
      <alignment horizontal="center" wrapText="1"/>
    </xf>
    <xf numFmtId="168" fontId="9" fillId="2" borderId="2" xfId="0" applyNumberFormat="1" applyFont="1" applyFill="1" applyBorder="1" applyAlignment="1" applyProtection="1">
      <alignment wrapText="1"/>
      <protection locked="0"/>
    </xf>
    <xf numFmtId="49" fontId="8" fillId="0" borderId="2" xfId="13" applyNumberFormat="1" applyFont="1" applyBorder="1" applyAlignment="1">
      <alignment horizontal="center" wrapText="1"/>
    </xf>
    <xf numFmtId="0" fontId="7" fillId="5" borderId="2" xfId="0" applyFont="1" applyFill="1" applyBorder="1" applyAlignment="1">
      <alignment horizontal="center" wrapText="1"/>
    </xf>
    <xf numFmtId="49" fontId="7" fillId="12" borderId="2" xfId="0" applyNumberFormat="1" applyFont="1" applyFill="1" applyBorder="1" applyAlignment="1">
      <alignment horizontal="center" wrapText="1"/>
    </xf>
    <xf numFmtId="0" fontId="7" fillId="5" borderId="2" xfId="0" applyFont="1" applyFill="1" applyBorder="1" applyAlignment="1">
      <alignment horizontal="center"/>
    </xf>
    <xf numFmtId="0" fontId="7" fillId="0" borderId="0" xfId="0" applyFont="1"/>
    <xf numFmtId="49" fontId="6" fillId="0" borderId="2" xfId="0" applyNumberFormat="1" applyFont="1" applyBorder="1" applyAlignment="1">
      <alignment horizontal="right"/>
    </xf>
    <xf numFmtId="0" fontId="6" fillId="0" borderId="0" xfId="0" applyFont="1" applyAlignment="1">
      <alignment horizontal="right"/>
    </xf>
    <xf numFmtId="0" fontId="6" fillId="0" borderId="0" xfId="0" applyFont="1" applyAlignment="1">
      <alignment horizontal="left"/>
    </xf>
    <xf numFmtId="164" fontId="5" fillId="0" borderId="28" xfId="1" applyNumberFormat="1" applyFont="1" applyFill="1" applyBorder="1"/>
    <xf numFmtId="164" fontId="5" fillId="0" borderId="31" xfId="1" applyNumberFormat="1" applyFont="1" applyFill="1" applyBorder="1"/>
    <xf numFmtId="49" fontId="6" fillId="0" borderId="0" xfId="0" applyNumberFormat="1" applyFont="1" applyAlignment="1">
      <alignment horizontal="left"/>
    </xf>
    <xf numFmtId="49" fontId="59" fillId="5" borderId="45" xfId="39" applyNumberFormat="1" applyFont="1" applyFill="1" applyBorder="1" applyAlignment="1">
      <alignment horizontal="center"/>
    </xf>
    <xf numFmtId="49" fontId="59" fillId="5" borderId="45" xfId="39" applyNumberFormat="1" applyFont="1" applyFill="1" applyBorder="1"/>
    <xf numFmtId="49" fontId="59" fillId="5" borderId="46" xfId="39" applyNumberFormat="1" applyFont="1" applyFill="1" applyBorder="1" applyAlignment="1">
      <alignment horizontal="center"/>
    </xf>
    <xf numFmtId="49" fontId="59" fillId="5" borderId="47" xfId="39" applyNumberFormat="1" applyFont="1" applyFill="1" applyBorder="1" applyAlignment="1">
      <alignment horizontal="center"/>
    </xf>
    <xf numFmtId="49" fontId="59" fillId="5" borderId="48" xfId="39" applyNumberFormat="1" applyFont="1" applyFill="1" applyBorder="1"/>
    <xf numFmtId="0" fontId="0" fillId="0" borderId="9" xfId="0" applyBorder="1" applyAlignment="1">
      <alignment horizontal="left"/>
    </xf>
    <xf numFmtId="0" fontId="0" fillId="0" borderId="0" xfId="0" quotePrefix="1"/>
    <xf numFmtId="0" fontId="0" fillId="0" borderId="8" xfId="0" applyBorder="1"/>
    <xf numFmtId="0" fontId="0" fillId="0" borderId="12" xfId="0" applyBorder="1" applyAlignment="1">
      <alignment horizontal="left"/>
    </xf>
    <xf numFmtId="0" fontId="0" fillId="0" borderId="14" xfId="0" applyBorder="1"/>
    <xf numFmtId="166" fontId="9" fillId="2" borderId="2" xfId="1" applyNumberFormat="1" applyFont="1" applyFill="1" applyBorder="1" applyAlignment="1" applyProtection="1">
      <protection locked="0"/>
    </xf>
    <xf numFmtId="164" fontId="19" fillId="0" borderId="2" xfId="1" applyNumberFormat="1" applyFont="1" applyFill="1" applyBorder="1" applyAlignment="1" applyProtection="1">
      <alignment horizontal="left" wrapText="1"/>
    </xf>
    <xf numFmtId="164" fontId="19" fillId="0" borderId="2" xfId="1" applyNumberFormat="1" applyFont="1" applyFill="1" applyBorder="1" applyAlignment="1" applyProtection="1">
      <alignment horizontal="center" wrapText="1"/>
    </xf>
    <xf numFmtId="164" fontId="40" fillId="0" borderId="2" xfId="1" applyNumberFormat="1" applyFont="1" applyFill="1" applyBorder="1" applyAlignment="1">
      <alignment horizontal="center" wrapText="1"/>
    </xf>
    <xf numFmtId="164" fontId="6" fillId="0" borderId="0" xfId="1" applyNumberFormat="1" applyFont="1" applyFill="1" applyBorder="1"/>
    <xf numFmtId="164" fontId="5" fillId="0" borderId="29" xfId="1" applyNumberFormat="1" applyFont="1" applyFill="1" applyBorder="1"/>
    <xf numFmtId="164" fontId="4" fillId="0" borderId="0" xfId="1" applyNumberFormat="1"/>
    <xf numFmtId="164" fontId="6" fillId="0" borderId="6" xfId="1" applyNumberFormat="1" applyFont="1" applyBorder="1"/>
    <xf numFmtId="164" fontId="0" fillId="0" borderId="0" xfId="1" applyNumberFormat="1" applyFont="1"/>
    <xf numFmtId="49" fontId="6" fillId="0" borderId="2" xfId="0" applyNumberFormat="1" applyFont="1" applyBorder="1" applyAlignment="1">
      <alignment wrapText="1"/>
    </xf>
    <xf numFmtId="49" fontId="6" fillId="0" borderId="2" xfId="0" applyNumberFormat="1" applyFont="1" applyBorder="1"/>
    <xf numFmtId="0" fontId="0" fillId="0" borderId="3" xfId="0" quotePrefix="1" applyBorder="1"/>
    <xf numFmtId="49" fontId="6" fillId="0" borderId="2" xfId="0" applyNumberFormat="1" applyFont="1" applyBorder="1" applyAlignment="1">
      <alignment horizontal="center"/>
    </xf>
    <xf numFmtId="0" fontId="6" fillId="0" borderId="2" xfId="0" applyFont="1" applyBorder="1" applyAlignment="1">
      <alignment horizontal="center"/>
    </xf>
    <xf numFmtId="0" fontId="6" fillId="0" borderId="2" xfId="0" quotePrefix="1" applyFont="1" applyBorder="1" applyAlignment="1">
      <alignment horizontal="center"/>
    </xf>
    <xf numFmtId="49" fontId="59" fillId="0" borderId="0" xfId="39" applyNumberFormat="1" applyFont="1"/>
    <xf numFmtId="49" fontId="6" fillId="0" borderId="2" xfId="0" quotePrefix="1" applyNumberFormat="1" applyFont="1" applyBorder="1" applyAlignment="1">
      <alignment horizontal="center"/>
    </xf>
    <xf numFmtId="0" fontId="6" fillId="13" borderId="2" xfId="0" applyFont="1" applyFill="1" applyBorder="1" applyAlignment="1">
      <alignment horizontal="center"/>
    </xf>
    <xf numFmtId="49" fontId="6" fillId="11" borderId="2" xfId="0" applyNumberFormat="1" applyFont="1" applyFill="1" applyBorder="1"/>
    <xf numFmtId="41" fontId="9" fillId="2" borderId="38" xfId="1" applyNumberFormat="1" applyFont="1" applyFill="1" applyBorder="1" applyAlignment="1" applyProtection="1">
      <alignment horizontal="left" vertical="top" wrapText="1"/>
      <protection locked="0"/>
    </xf>
    <xf numFmtId="41" fontId="9" fillId="2" borderId="39" xfId="1" applyNumberFormat="1" applyFont="1" applyFill="1" applyBorder="1" applyAlignment="1" applyProtection="1">
      <alignment horizontal="left" vertical="top" wrapText="1"/>
      <protection locked="0"/>
    </xf>
    <xf numFmtId="41" fontId="9" fillId="2" borderId="40" xfId="1" applyNumberFormat="1" applyFont="1" applyFill="1" applyBorder="1" applyAlignment="1" applyProtection="1">
      <alignment horizontal="left" vertical="top" wrapText="1"/>
      <protection locked="0"/>
    </xf>
    <xf numFmtId="41" fontId="9" fillId="2" borderId="36" xfId="1" applyNumberFormat="1" applyFont="1" applyFill="1" applyBorder="1" applyAlignment="1" applyProtection="1">
      <alignment horizontal="left" vertical="top" wrapText="1"/>
      <protection locked="0"/>
    </xf>
    <xf numFmtId="41" fontId="9" fillId="2" borderId="0" xfId="1" applyNumberFormat="1" applyFont="1" applyFill="1" applyBorder="1" applyAlignment="1" applyProtection="1">
      <alignment horizontal="left" vertical="top" wrapText="1"/>
      <protection locked="0"/>
    </xf>
    <xf numFmtId="41" fontId="9" fillId="2" borderId="37" xfId="1" applyNumberFormat="1" applyFont="1" applyFill="1" applyBorder="1" applyAlignment="1" applyProtection="1">
      <alignment horizontal="left" vertical="top" wrapText="1"/>
      <protection locked="0"/>
    </xf>
    <xf numFmtId="41" fontId="9" fillId="2" borderId="41" xfId="1" applyNumberFormat="1" applyFont="1" applyFill="1" applyBorder="1" applyAlignment="1" applyProtection="1">
      <alignment horizontal="left" vertical="top" wrapText="1"/>
      <protection locked="0"/>
    </xf>
    <xf numFmtId="41" fontId="9" fillId="2" borderId="10" xfId="1" applyNumberFormat="1" applyFont="1" applyFill="1" applyBorder="1" applyAlignment="1" applyProtection="1">
      <alignment horizontal="left" vertical="top" wrapText="1"/>
      <protection locked="0"/>
    </xf>
    <xf numFmtId="41" fontId="9" fillId="2" borderId="32" xfId="1" applyNumberFormat="1" applyFont="1" applyFill="1" applyBorder="1" applyAlignment="1" applyProtection="1">
      <alignment horizontal="left" vertical="top" wrapText="1"/>
      <protection locked="0"/>
    </xf>
    <xf numFmtId="0" fontId="17" fillId="0" borderId="24" xfId="0" applyFont="1" applyBorder="1" applyAlignment="1">
      <alignment horizontal="center"/>
    </xf>
    <xf numFmtId="0" fontId="17" fillId="0" borderId="34" xfId="0" applyFont="1" applyBorder="1" applyAlignment="1">
      <alignment horizontal="center"/>
    </xf>
    <xf numFmtId="0" fontId="19" fillId="0" borderId="10" xfId="0" applyFont="1" applyBorder="1" applyAlignment="1">
      <alignment horizontal="center"/>
    </xf>
    <xf numFmtId="0" fontId="7" fillId="0" borderId="24" xfId="0" applyFont="1" applyBorder="1" applyAlignment="1">
      <alignment horizontal="left"/>
    </xf>
    <xf numFmtId="0" fontId="7" fillId="0" borderId="34" xfId="0" applyFont="1" applyBorder="1" applyAlignment="1">
      <alignment horizontal="left"/>
    </xf>
    <xf numFmtId="0" fontId="17" fillId="2" borderId="24" xfId="0" applyFont="1" applyFill="1" applyBorder="1" applyAlignment="1" applyProtection="1">
      <alignment vertical="top" wrapText="1"/>
      <protection locked="0"/>
    </xf>
    <xf numFmtId="0" fontId="17" fillId="2" borderId="35" xfId="0" applyFont="1" applyFill="1" applyBorder="1" applyAlignment="1" applyProtection="1">
      <alignment vertical="top" wrapText="1"/>
      <protection locked="0"/>
    </xf>
    <xf numFmtId="0" fontId="17" fillId="2" borderId="34" xfId="0" applyFont="1" applyFill="1" applyBorder="1" applyAlignment="1" applyProtection="1">
      <alignment vertical="top" wrapText="1"/>
      <protection locked="0"/>
    </xf>
    <xf numFmtId="167" fontId="7" fillId="10" borderId="24" xfId="0" applyNumberFormat="1" applyFont="1" applyFill="1" applyBorder="1" applyAlignment="1" applyProtection="1">
      <alignment horizontal="left"/>
      <protection locked="0"/>
    </xf>
    <xf numFmtId="167" fontId="0" fillId="10" borderId="35" xfId="0" applyNumberFormat="1" applyFill="1" applyBorder="1" applyAlignment="1" applyProtection="1">
      <alignment horizontal="left"/>
      <protection locked="0"/>
    </xf>
    <xf numFmtId="167" fontId="0" fillId="10" borderId="34" xfId="0" applyNumberFormat="1" applyFill="1" applyBorder="1" applyAlignment="1" applyProtection="1">
      <alignment horizontal="left"/>
      <protection locked="0"/>
    </xf>
    <xf numFmtId="0" fontId="53" fillId="10" borderId="24" xfId="0" applyFont="1" applyFill="1" applyBorder="1" applyAlignment="1" applyProtection="1">
      <alignment horizontal="left"/>
      <protection locked="0"/>
    </xf>
    <xf numFmtId="0" fontId="54" fillId="10" borderId="35" xfId="0" applyFont="1" applyFill="1" applyBorder="1" applyAlignment="1" applyProtection="1">
      <alignment horizontal="left"/>
      <protection locked="0"/>
    </xf>
    <xf numFmtId="0" fontId="54" fillId="10" borderId="34" xfId="0" applyFont="1" applyFill="1" applyBorder="1" applyAlignment="1" applyProtection="1">
      <alignment horizontal="left"/>
      <protection locked="0"/>
    </xf>
    <xf numFmtId="166" fontId="12" fillId="2" borderId="24" xfId="0" applyNumberFormat="1" applyFont="1" applyFill="1" applyBorder="1" applyAlignment="1" applyProtection="1">
      <alignment horizontal="left"/>
      <protection locked="0"/>
    </xf>
    <xf numFmtId="0" fontId="0" fillId="0" borderId="35" xfId="0" applyBorder="1" applyAlignment="1" applyProtection="1">
      <alignment horizontal="left"/>
      <protection locked="0"/>
    </xf>
    <xf numFmtId="0" fontId="0" fillId="0" borderId="34" xfId="0" applyBorder="1" applyAlignment="1" applyProtection="1">
      <alignment horizontal="left"/>
      <protection locked="0"/>
    </xf>
    <xf numFmtId="0" fontId="11" fillId="10" borderId="24" xfId="0" applyFont="1" applyFill="1" applyBorder="1" applyAlignment="1" applyProtection="1">
      <alignment horizontal="left" wrapText="1"/>
      <protection locked="0"/>
    </xf>
    <xf numFmtId="0" fontId="11" fillId="10" borderId="35" xfId="0" applyFont="1" applyFill="1" applyBorder="1" applyAlignment="1" applyProtection="1">
      <alignment horizontal="left" wrapText="1"/>
      <protection locked="0"/>
    </xf>
    <xf numFmtId="0" fontId="11" fillId="10" borderId="34" xfId="0" applyFont="1" applyFill="1" applyBorder="1" applyAlignment="1" applyProtection="1">
      <alignment horizontal="left" wrapText="1"/>
      <protection locked="0"/>
    </xf>
    <xf numFmtId="49" fontId="11" fillId="2" borderId="2" xfId="0" applyNumberFormat="1" applyFont="1" applyFill="1" applyBorder="1" applyProtection="1">
      <protection locked="0"/>
    </xf>
    <xf numFmtId="0" fontId="0" fillId="0" borderId="2" xfId="0" applyBorder="1" applyProtection="1">
      <protection locked="0"/>
    </xf>
    <xf numFmtId="0" fontId="11" fillId="11" borderId="24" xfId="0" applyFont="1" applyFill="1" applyBorder="1" applyAlignment="1">
      <alignment horizontal="left" wrapText="1"/>
    </xf>
    <xf numFmtId="0" fontId="0" fillId="11" borderId="35" xfId="0" applyFill="1" applyBorder="1" applyAlignment="1">
      <alignment horizontal="left" wrapText="1"/>
    </xf>
    <xf numFmtId="0" fontId="0" fillId="11" borderId="34" xfId="0" applyFill="1" applyBorder="1" applyAlignment="1">
      <alignment horizontal="left" wrapText="1"/>
    </xf>
    <xf numFmtId="0" fontId="7" fillId="10" borderId="24" xfId="0" applyFont="1" applyFill="1" applyBorder="1" applyAlignment="1" applyProtection="1">
      <alignment horizontal="left"/>
      <protection locked="0"/>
    </xf>
    <xf numFmtId="0" fontId="0" fillId="10" borderId="35" xfId="0" applyFill="1" applyBorder="1" applyAlignment="1" applyProtection="1">
      <alignment horizontal="left"/>
      <protection locked="0"/>
    </xf>
    <xf numFmtId="0" fontId="0" fillId="10" borderId="34" xfId="0" applyFill="1" applyBorder="1" applyAlignment="1" applyProtection="1">
      <alignment horizontal="left"/>
      <protection locked="0"/>
    </xf>
    <xf numFmtId="0" fontId="8" fillId="0" borderId="24" xfId="0" applyFont="1" applyBorder="1" applyAlignment="1">
      <alignment horizontal="left"/>
    </xf>
    <xf numFmtId="0" fontId="8" fillId="0" borderId="35" xfId="0" applyFont="1" applyBorder="1" applyAlignment="1">
      <alignment horizontal="left"/>
    </xf>
    <xf numFmtId="0" fontId="8" fillId="0" borderId="34" xfId="0" applyFont="1" applyBorder="1" applyAlignment="1">
      <alignment horizontal="left"/>
    </xf>
    <xf numFmtId="0" fontId="8" fillId="0" borderId="24" xfId="0" applyFont="1" applyBorder="1" applyAlignment="1">
      <alignment horizontal="left" wrapText="1"/>
    </xf>
    <xf numFmtId="0" fontId="8" fillId="0" borderId="35" xfId="0" applyFont="1" applyBorder="1" applyAlignment="1">
      <alignment horizontal="left" wrapText="1"/>
    </xf>
    <xf numFmtId="0" fontId="8" fillId="0" borderId="34" xfId="0" applyFont="1" applyBorder="1" applyAlignment="1">
      <alignment horizontal="left" wrapText="1"/>
    </xf>
    <xf numFmtId="0" fontId="8" fillId="0" borderId="24" xfId="0" applyFont="1" applyBorder="1" applyAlignment="1">
      <alignment horizontal="center" vertical="top" wrapText="1"/>
    </xf>
    <xf numFmtId="0" fontId="8" fillId="0" borderId="35" xfId="0" applyFont="1" applyBorder="1" applyAlignment="1">
      <alignment horizontal="center" vertical="top" wrapText="1"/>
    </xf>
    <xf numFmtId="0" fontId="8" fillId="0" borderId="34" xfId="0" applyFont="1" applyBorder="1" applyAlignment="1">
      <alignment horizontal="center" vertical="top" wrapText="1"/>
    </xf>
    <xf numFmtId="41" fontId="9" fillId="2" borderId="24" xfId="1" applyNumberFormat="1" applyFont="1" applyFill="1" applyBorder="1" applyAlignment="1" applyProtection="1">
      <alignment horizontal="center"/>
      <protection locked="0"/>
    </xf>
    <xf numFmtId="41" fontId="9" fillId="2" borderId="35" xfId="1" applyNumberFormat="1" applyFont="1" applyFill="1" applyBorder="1" applyAlignment="1" applyProtection="1">
      <alignment horizontal="center"/>
      <protection locked="0"/>
    </xf>
    <xf numFmtId="41" fontId="9" fillId="2" borderId="34" xfId="1" applyNumberFormat="1" applyFont="1" applyFill="1" applyBorder="1" applyAlignment="1" applyProtection="1">
      <alignment horizontal="center"/>
      <protection locked="0"/>
    </xf>
    <xf numFmtId="41" fontId="9" fillId="2" borderId="2" xfId="1" applyNumberFormat="1" applyFont="1" applyFill="1" applyBorder="1" applyAlignment="1" applyProtection="1">
      <alignment horizontal="center"/>
      <protection locked="0"/>
    </xf>
    <xf numFmtId="41" fontId="9" fillId="2" borderId="36" xfId="1" applyNumberFormat="1" applyFont="1" applyFill="1" applyBorder="1" applyAlignment="1" applyProtection="1">
      <alignment horizontal="center"/>
      <protection locked="0"/>
    </xf>
    <xf numFmtId="41" fontId="9" fillId="2" borderId="0" xfId="1" applyNumberFormat="1" applyFont="1" applyFill="1" applyBorder="1" applyAlignment="1" applyProtection="1">
      <alignment horizontal="center"/>
      <protection locked="0"/>
    </xf>
    <xf numFmtId="41" fontId="9" fillId="2" borderId="37" xfId="1" applyNumberFormat="1" applyFont="1" applyFill="1" applyBorder="1" applyAlignment="1" applyProtection="1">
      <alignment horizontal="center"/>
      <protection locked="0"/>
    </xf>
    <xf numFmtId="167" fontId="7" fillId="2" borderId="2" xfId="0" applyNumberFormat="1" applyFont="1" applyFill="1" applyBorder="1" applyAlignment="1" applyProtection="1">
      <alignment horizontal="left"/>
      <protection locked="0"/>
    </xf>
    <xf numFmtId="0" fontId="53" fillId="2" borderId="2" xfId="0" applyFont="1" applyFill="1" applyBorder="1" applyAlignment="1" applyProtection="1">
      <alignment horizontal="left"/>
      <protection locked="0"/>
    </xf>
    <xf numFmtId="166" fontId="7" fillId="2" borderId="2" xfId="0" applyNumberFormat="1" applyFont="1" applyFill="1" applyBorder="1" applyAlignment="1" applyProtection="1">
      <alignment horizontal="left"/>
      <protection locked="0"/>
    </xf>
    <xf numFmtId="0" fontId="17" fillId="0" borderId="0" xfId="0" applyFont="1" applyAlignment="1">
      <alignment horizontal="left" wrapText="1"/>
    </xf>
    <xf numFmtId="0" fontId="61" fillId="0" borderId="0" xfId="0" applyFont="1" applyAlignment="1">
      <alignment wrapText="1"/>
    </xf>
    <xf numFmtId="0" fontId="62" fillId="0" borderId="0" xfId="0" applyFont="1" applyAlignment="1">
      <alignment wrapText="1"/>
    </xf>
    <xf numFmtId="0" fontId="19" fillId="0" borderId="3" xfId="0" applyFont="1" applyBorder="1" applyAlignment="1">
      <alignment horizontal="center"/>
    </xf>
    <xf numFmtId="0" fontId="9" fillId="2" borderId="24" xfId="0" applyFont="1" applyFill="1" applyBorder="1" applyAlignment="1" applyProtection="1">
      <alignment horizontal="left" wrapText="1"/>
      <protection locked="0"/>
    </xf>
    <xf numFmtId="0" fontId="9" fillId="2" borderId="34" xfId="0" applyFont="1" applyFill="1" applyBorder="1" applyAlignment="1" applyProtection="1">
      <alignment horizontal="left" wrapText="1"/>
      <protection locked="0"/>
    </xf>
    <xf numFmtId="0" fontId="9" fillId="2" borderId="2" xfId="0" applyFont="1" applyFill="1" applyBorder="1" applyAlignment="1">
      <alignment horizontal="center" wrapText="1"/>
    </xf>
    <xf numFmtId="0" fontId="9" fillId="2" borderId="24" xfId="0" applyFont="1" applyFill="1" applyBorder="1" applyAlignment="1">
      <alignment horizontal="center" wrapText="1"/>
    </xf>
    <xf numFmtId="0" fontId="9" fillId="2" borderId="34" xfId="0" applyFont="1" applyFill="1" applyBorder="1" applyAlignment="1">
      <alignment horizontal="center" wrapText="1"/>
    </xf>
    <xf numFmtId="0" fontId="17" fillId="0" borderId="0" xfId="0" applyFont="1" applyAlignment="1">
      <alignment wrapText="1"/>
    </xf>
    <xf numFmtId="0" fontId="0" fillId="0" borderId="0" xfId="0" applyAlignment="1">
      <alignment wrapText="1"/>
    </xf>
    <xf numFmtId="0" fontId="43" fillId="0" borderId="10" xfId="0" applyFont="1" applyBorder="1" applyAlignment="1">
      <alignment horizontal="center" wrapText="1"/>
    </xf>
    <xf numFmtId="0" fontId="43" fillId="0" borderId="32" xfId="0" applyFont="1" applyBorder="1" applyAlignment="1">
      <alignment horizontal="center" wrapText="1"/>
    </xf>
    <xf numFmtId="0" fontId="17" fillId="0" borderId="0" xfId="0" applyFont="1" applyAlignment="1">
      <alignment horizontal="left" wrapText="1" indent="1"/>
    </xf>
    <xf numFmtId="0" fontId="9" fillId="2" borderId="2" xfId="0" quotePrefix="1" applyFont="1" applyFill="1" applyBorder="1" applyAlignment="1" applyProtection="1">
      <alignment horizontal="left" wrapText="1"/>
      <protection locked="0"/>
    </xf>
    <xf numFmtId="0" fontId="9" fillId="2" borderId="2" xfId="0" applyFont="1" applyFill="1" applyBorder="1" applyAlignment="1" applyProtection="1">
      <alignment horizontal="left" wrapText="1"/>
      <protection locked="0"/>
    </xf>
    <xf numFmtId="0" fontId="7" fillId="0" borderId="24" xfId="0" applyFont="1" applyBorder="1" applyAlignment="1">
      <alignment horizontal="center" wrapText="1"/>
    </xf>
    <xf numFmtId="0" fontId="7" fillId="0" borderId="35" xfId="0" applyFont="1" applyBorder="1" applyAlignment="1">
      <alignment horizontal="center" wrapText="1"/>
    </xf>
    <xf numFmtId="0" fontId="7" fillId="0" borderId="34" xfId="0" applyFont="1" applyBorder="1" applyAlignment="1">
      <alignment horizontal="center" wrapText="1"/>
    </xf>
    <xf numFmtId="0" fontId="17" fillId="2" borderId="38" xfId="0" applyFont="1" applyFill="1" applyBorder="1" applyAlignment="1" applyProtection="1">
      <alignment vertical="center" wrapText="1"/>
      <protection locked="0"/>
    </xf>
    <xf numFmtId="0" fontId="0" fillId="0" borderId="39"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36"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37"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32" xfId="0" applyBorder="1" applyAlignment="1" applyProtection="1">
      <alignment vertical="center" wrapText="1"/>
      <protection locked="0"/>
    </xf>
    <xf numFmtId="0" fontId="8" fillId="0" borderId="2" xfId="0" applyFont="1" applyBorder="1" applyAlignment="1">
      <alignment horizontal="left"/>
    </xf>
    <xf numFmtId="0" fontId="0" fillId="0" borderId="2" xfId="0" applyBorder="1" applyAlignment="1">
      <alignment horizontal="left"/>
    </xf>
    <xf numFmtId="0" fontId="8" fillId="0" borderId="2" xfId="0" applyFont="1" applyBorder="1" applyAlignment="1">
      <alignment horizontal="left" wrapText="1"/>
    </xf>
    <xf numFmtId="0" fontId="0" fillId="0" borderId="2" xfId="0" applyBorder="1" applyAlignment="1">
      <alignment horizontal="left" wrapText="1"/>
    </xf>
    <xf numFmtId="0" fontId="7" fillId="2" borderId="2" xfId="0" applyFont="1" applyFill="1" applyBorder="1" applyAlignment="1" applyProtection="1">
      <alignment horizontal="left"/>
      <protection locked="0"/>
    </xf>
    <xf numFmtId="0" fontId="0" fillId="0" borderId="2" xfId="0" applyBorder="1" applyAlignment="1" applyProtection="1">
      <alignment horizontal="left"/>
      <protection locked="0"/>
    </xf>
    <xf numFmtId="167" fontId="0" fillId="0" borderId="2" xfId="0" applyNumberFormat="1" applyBorder="1" applyAlignment="1" applyProtection="1">
      <alignment horizontal="left"/>
      <protection locked="0"/>
    </xf>
    <xf numFmtId="0" fontId="19" fillId="0" borderId="2" xfId="0" applyFont="1" applyBorder="1" applyAlignment="1">
      <alignment horizontal="center"/>
    </xf>
    <xf numFmtId="0" fontId="0" fillId="0" borderId="2" xfId="0" applyBorder="1"/>
    <xf numFmtId="0" fontId="54" fillId="0" borderId="2" xfId="0" applyFont="1" applyBorder="1" applyAlignment="1" applyProtection="1">
      <alignment horizontal="left"/>
      <protection locked="0"/>
    </xf>
    <xf numFmtId="166" fontId="0" fillId="0" borderId="2" xfId="0" applyNumberFormat="1" applyBorder="1" applyAlignment="1" applyProtection="1">
      <alignment horizontal="left"/>
      <protection locked="0"/>
    </xf>
    <xf numFmtId="0" fontId="9" fillId="0" borderId="10" xfId="0" applyFont="1" applyBorder="1" applyAlignment="1">
      <alignment horizontal="center" wrapText="1"/>
    </xf>
    <xf numFmtId="41" fontId="9" fillId="0" borderId="0" xfId="1" applyNumberFormat="1" applyFont="1" applyFill="1" applyBorder="1" applyAlignment="1" applyProtection="1">
      <alignment wrapText="1"/>
    </xf>
    <xf numFmtId="167" fontId="8" fillId="2" borderId="24" xfId="0" applyNumberFormat="1" applyFont="1" applyFill="1" applyBorder="1" applyAlignment="1" applyProtection="1">
      <alignment horizontal="left"/>
      <protection locked="0"/>
    </xf>
    <xf numFmtId="167" fontId="8" fillId="2" borderId="35" xfId="0" applyNumberFormat="1" applyFont="1" applyFill="1" applyBorder="1" applyAlignment="1" applyProtection="1">
      <alignment horizontal="left"/>
      <protection locked="0"/>
    </xf>
    <xf numFmtId="167" fontId="8" fillId="2" borderId="34" xfId="0" applyNumberFormat="1" applyFont="1" applyFill="1" applyBorder="1" applyAlignment="1" applyProtection="1">
      <alignment horizontal="left"/>
      <protection locked="0"/>
    </xf>
    <xf numFmtId="0" fontId="53" fillId="2" borderId="24" xfId="0" applyFont="1" applyFill="1" applyBorder="1" applyAlignment="1" applyProtection="1">
      <alignment horizontal="left"/>
      <protection locked="0"/>
    </xf>
    <xf numFmtId="0" fontId="53" fillId="2" borderId="35" xfId="0" applyFont="1" applyFill="1" applyBorder="1" applyAlignment="1" applyProtection="1">
      <alignment horizontal="left"/>
      <protection locked="0"/>
    </xf>
    <xf numFmtId="0" fontId="53" fillId="2" borderId="34" xfId="0" applyFont="1" applyFill="1" applyBorder="1" applyAlignment="1" applyProtection="1">
      <alignment horizontal="left"/>
      <protection locked="0"/>
    </xf>
    <xf numFmtId="166" fontId="8" fillId="2" borderId="24" xfId="0" applyNumberFormat="1" applyFont="1" applyFill="1" applyBorder="1" applyAlignment="1" applyProtection="1">
      <alignment horizontal="left"/>
      <protection locked="0"/>
    </xf>
    <xf numFmtId="166" fontId="8" fillId="2" borderId="35" xfId="0" applyNumberFormat="1" applyFont="1" applyFill="1" applyBorder="1" applyAlignment="1" applyProtection="1">
      <alignment horizontal="left"/>
      <protection locked="0"/>
    </xf>
    <xf numFmtId="166" fontId="8" fillId="2" borderId="34" xfId="0" applyNumberFormat="1" applyFont="1" applyFill="1" applyBorder="1" applyAlignment="1" applyProtection="1">
      <alignment horizontal="left"/>
      <protection locked="0"/>
    </xf>
    <xf numFmtId="0" fontId="0" fillId="2" borderId="38" xfId="0" applyFill="1" applyBorder="1" applyAlignment="1" applyProtection="1">
      <alignment vertical="center" wrapText="1"/>
      <protection locked="0"/>
    </xf>
    <xf numFmtId="0" fontId="18" fillId="0" borderId="0" xfId="0" applyFont="1" applyAlignment="1">
      <alignment wrapText="1"/>
    </xf>
    <xf numFmtId="0" fontId="48" fillId="0" borderId="0" xfId="0" applyFont="1" applyAlignment="1">
      <alignment wrapText="1"/>
    </xf>
    <xf numFmtId="0" fontId="11" fillId="0" borderId="0" xfId="0" applyFont="1" applyAlignment="1">
      <alignment horizontal="left" vertical="top" wrapText="1"/>
    </xf>
    <xf numFmtId="41" fontId="9" fillId="2" borderId="24" xfId="1" applyNumberFormat="1" applyFont="1" applyFill="1" applyBorder="1" applyAlignment="1" applyProtection="1">
      <alignment wrapText="1"/>
      <protection locked="0"/>
    </xf>
    <xf numFmtId="0" fontId="0" fillId="0" borderId="35" xfId="0" applyBorder="1" applyAlignment="1" applyProtection="1">
      <alignment wrapText="1"/>
      <protection locked="0"/>
    </xf>
    <xf numFmtId="0" fontId="0" fillId="0" borderId="34" xfId="0" applyBorder="1" applyAlignment="1" applyProtection="1">
      <alignment wrapText="1"/>
      <protection locked="0"/>
    </xf>
    <xf numFmtId="49" fontId="11" fillId="0" borderId="24" xfId="8" applyNumberFormat="1" applyFont="1" applyBorder="1" applyAlignment="1">
      <alignment horizontal="left"/>
    </xf>
    <xf numFmtId="49" fontId="11" fillId="0" borderId="35" xfId="8" applyNumberFormat="1" applyFont="1" applyBorder="1" applyAlignment="1">
      <alignment horizontal="left"/>
    </xf>
    <xf numFmtId="49" fontId="11" fillId="0" borderId="34" xfId="8" applyNumberFormat="1" applyFont="1" applyBorder="1" applyAlignment="1">
      <alignment horizontal="left"/>
    </xf>
    <xf numFmtId="0" fontId="11" fillId="2" borderId="2" xfId="10" applyFont="1" applyFill="1" applyBorder="1" applyAlignment="1" applyProtection="1">
      <alignment horizontal="left" vertical="top" wrapText="1"/>
      <protection locked="0"/>
    </xf>
    <xf numFmtId="0" fontId="11" fillId="2" borderId="2" xfId="10" applyFont="1" applyFill="1" applyBorder="1" applyAlignment="1" applyProtection="1">
      <alignment wrapText="1"/>
      <protection locked="0"/>
    </xf>
    <xf numFmtId="0" fontId="11" fillId="0" borderId="24" xfId="8" applyFont="1" applyBorder="1" applyAlignment="1">
      <alignment horizontal="left" wrapText="1"/>
    </xf>
    <xf numFmtId="0" fontId="11" fillId="0" borderId="35" xfId="8" applyFont="1" applyBorder="1" applyAlignment="1">
      <alignment horizontal="left" wrapText="1"/>
    </xf>
    <xf numFmtId="0" fontId="11" fillId="0" borderId="34" xfId="8" applyFont="1" applyBorder="1" applyAlignment="1">
      <alignment horizontal="left" wrapText="1"/>
    </xf>
    <xf numFmtId="0" fontId="10" fillId="0" borderId="0" xfId="11" applyFont="1" applyAlignment="1">
      <alignment horizontal="left" wrapText="1"/>
    </xf>
    <xf numFmtId="0" fontId="11" fillId="0" borderId="2" xfId="27" applyFont="1" applyBorder="1" applyAlignment="1">
      <alignment horizontal="left" vertical="top" wrapText="1"/>
    </xf>
    <xf numFmtId="0" fontId="12" fillId="0" borderId="2" xfId="27" applyFont="1" applyBorder="1" applyAlignment="1">
      <alignment horizontal="left" vertical="top" wrapText="1"/>
    </xf>
    <xf numFmtId="0" fontId="12" fillId="0" borderId="38" xfId="0" applyFont="1" applyBorder="1" applyAlignment="1">
      <alignment horizontal="left" vertical="top" wrapText="1"/>
    </xf>
    <xf numFmtId="0" fontId="12" fillId="0" borderId="39" xfId="0" applyFont="1" applyBorder="1" applyAlignment="1">
      <alignment horizontal="left" vertical="top" wrapText="1"/>
    </xf>
    <xf numFmtId="0" fontId="12" fillId="0" borderId="40" xfId="0" applyFont="1" applyBorder="1" applyAlignment="1">
      <alignment horizontal="left" vertical="top" wrapText="1"/>
    </xf>
    <xf numFmtId="0" fontId="11" fillId="0" borderId="36" xfId="0" applyFont="1" applyBorder="1" applyAlignment="1">
      <alignment horizontal="left" vertical="top" wrapText="1"/>
    </xf>
    <xf numFmtId="0" fontId="11" fillId="0" borderId="37" xfId="0" applyFont="1" applyBorder="1" applyAlignment="1">
      <alignment horizontal="left" vertical="top" wrapText="1"/>
    </xf>
    <xf numFmtId="0" fontId="11" fillId="0" borderId="41" xfId="0" applyFont="1" applyBorder="1" applyAlignment="1">
      <alignment horizontal="left" vertical="top" wrapText="1"/>
    </xf>
    <xf numFmtId="0" fontId="11" fillId="0" borderId="10" xfId="0" applyFont="1" applyBorder="1" applyAlignment="1">
      <alignment horizontal="left" vertical="top" wrapText="1"/>
    </xf>
    <xf numFmtId="0" fontId="11" fillId="0" borderId="32" xfId="0" applyFont="1" applyBorder="1" applyAlignment="1">
      <alignment horizontal="left" vertical="top" wrapText="1"/>
    </xf>
    <xf numFmtId="0" fontId="12" fillId="0" borderId="38" xfId="8" applyFont="1" applyBorder="1" applyAlignment="1">
      <alignment horizontal="left" wrapText="1"/>
    </xf>
    <xf numFmtId="0" fontId="0" fillId="0" borderId="39" xfId="0" applyBorder="1"/>
    <xf numFmtId="0" fontId="0" fillId="0" borderId="40" xfId="0" applyBorder="1"/>
    <xf numFmtId="0" fontId="11" fillId="0" borderId="41" xfId="8" applyFont="1" applyBorder="1" applyAlignment="1">
      <alignment horizontal="left" wrapText="1"/>
    </xf>
    <xf numFmtId="0" fontId="0" fillId="0" borderId="10" xfId="0" applyBorder="1"/>
    <xf numFmtId="0" fontId="0" fillId="0" borderId="32" xfId="0" applyBorder="1"/>
    <xf numFmtId="0" fontId="11" fillId="0" borderId="0" xfId="8" applyFont="1" applyAlignment="1">
      <alignment horizontal="left" wrapText="1"/>
    </xf>
    <xf numFmtId="166" fontId="55" fillId="2" borderId="24" xfId="0" applyNumberFormat="1" applyFont="1" applyFill="1" applyBorder="1" applyAlignment="1" applyProtection="1">
      <alignment horizontal="left"/>
      <protection locked="0"/>
    </xf>
    <xf numFmtId="166" fontId="55" fillId="2" borderId="35" xfId="0" applyNumberFormat="1" applyFont="1" applyFill="1" applyBorder="1" applyAlignment="1" applyProtection="1">
      <alignment horizontal="left"/>
      <protection locked="0"/>
    </xf>
    <xf numFmtId="166" fontId="55" fillId="2" borderId="34" xfId="0" applyNumberFormat="1" applyFont="1" applyFill="1" applyBorder="1" applyAlignment="1" applyProtection="1">
      <alignment horizontal="left"/>
      <protection locked="0"/>
    </xf>
    <xf numFmtId="166" fontId="10" fillId="2" borderId="24" xfId="0" applyNumberFormat="1" applyFont="1" applyFill="1" applyBorder="1" applyAlignment="1" applyProtection="1">
      <alignment horizontal="left"/>
      <protection locked="0"/>
    </xf>
    <xf numFmtId="166" fontId="10" fillId="2" borderId="35" xfId="0" applyNumberFormat="1" applyFont="1" applyFill="1" applyBorder="1" applyAlignment="1" applyProtection="1">
      <alignment horizontal="left"/>
      <protection locked="0"/>
    </xf>
    <xf numFmtId="166" fontId="10" fillId="2" borderId="34" xfId="0" applyNumberFormat="1" applyFont="1" applyFill="1" applyBorder="1" applyAlignment="1" applyProtection="1">
      <alignment horizontal="left"/>
      <protection locked="0"/>
    </xf>
    <xf numFmtId="0" fontId="10" fillId="0" borderId="24" xfId="0" applyFont="1" applyBorder="1" applyAlignment="1">
      <alignment horizontal="left"/>
    </xf>
    <xf numFmtId="0" fontId="10" fillId="0" borderId="35" xfId="0" applyFont="1" applyBorder="1" applyAlignment="1">
      <alignment horizontal="left"/>
    </xf>
    <xf numFmtId="0" fontId="10" fillId="0" borderId="34" xfId="0" applyFont="1" applyBorder="1" applyAlignment="1">
      <alignment horizontal="left"/>
    </xf>
    <xf numFmtId="0" fontId="10" fillId="0" borderId="24" xfId="0" applyFont="1" applyBorder="1" applyAlignment="1">
      <alignment horizontal="left" wrapText="1"/>
    </xf>
    <xf numFmtId="0" fontId="10" fillId="0" borderId="35" xfId="0" applyFont="1" applyBorder="1" applyAlignment="1">
      <alignment horizontal="left" wrapText="1"/>
    </xf>
    <xf numFmtId="0" fontId="10" fillId="0" borderId="34" xfId="0" applyFont="1" applyBorder="1" applyAlignment="1">
      <alignment horizontal="left" wrapText="1"/>
    </xf>
    <xf numFmtId="167" fontId="10" fillId="2" borderId="24" xfId="0" applyNumberFormat="1" applyFont="1" applyFill="1" applyBorder="1" applyAlignment="1" applyProtection="1">
      <alignment horizontal="left"/>
      <protection locked="0"/>
    </xf>
    <xf numFmtId="167" fontId="10" fillId="2" borderId="35" xfId="0" applyNumberFormat="1" applyFont="1" applyFill="1" applyBorder="1" applyAlignment="1" applyProtection="1">
      <alignment horizontal="left"/>
      <protection locked="0"/>
    </xf>
    <xf numFmtId="167" fontId="10" fillId="2" borderId="34" xfId="0" applyNumberFormat="1" applyFont="1" applyFill="1" applyBorder="1" applyAlignment="1" applyProtection="1">
      <alignment horizontal="left"/>
      <protection locked="0"/>
    </xf>
    <xf numFmtId="0" fontId="10" fillId="2" borderId="24" xfId="0" applyFont="1" applyFill="1" applyBorder="1" applyAlignment="1" applyProtection="1">
      <alignment horizontal="left"/>
      <protection locked="0"/>
    </xf>
    <xf numFmtId="0" fontId="10" fillId="2" borderId="35" xfId="0" applyFont="1" applyFill="1" applyBorder="1" applyAlignment="1" applyProtection="1">
      <alignment horizontal="left"/>
      <protection locked="0"/>
    </xf>
    <xf numFmtId="0" fontId="10" fillId="2" borderId="34" xfId="0" applyFont="1" applyFill="1" applyBorder="1" applyAlignment="1" applyProtection="1">
      <alignment horizontal="left"/>
      <protection locked="0"/>
    </xf>
    <xf numFmtId="0" fontId="8" fillId="0" borderId="42" xfId="0" applyFont="1" applyBorder="1" applyAlignment="1">
      <alignment horizontal="center"/>
    </xf>
    <xf numFmtId="0" fontId="0" fillId="0" borderId="43" xfId="0" applyBorder="1"/>
    <xf numFmtId="0" fontId="0" fillId="0" borderId="44" xfId="0" applyBorder="1"/>
    <xf numFmtId="0" fontId="8" fillId="0" borderId="43" xfId="0" applyFont="1" applyBorder="1" applyAlignment="1">
      <alignment horizontal="center"/>
    </xf>
    <xf numFmtId="0" fontId="8" fillId="0" borderId="44" xfId="0" applyFont="1" applyBorder="1" applyAlignment="1">
      <alignment horizontal="center"/>
    </xf>
    <xf numFmtId="0" fontId="25" fillId="7" borderId="42" xfId="12" applyFont="1" applyFill="1" applyBorder="1" applyAlignment="1">
      <alignment horizontal="center"/>
    </xf>
    <xf numFmtId="0" fontId="25" fillId="7" borderId="44" xfId="12" applyFont="1" applyFill="1" applyBorder="1" applyAlignment="1">
      <alignment horizontal="center"/>
    </xf>
    <xf numFmtId="0" fontId="25" fillId="7" borderId="43" xfId="12" applyFont="1" applyFill="1" applyBorder="1" applyAlignment="1">
      <alignment horizontal="center"/>
    </xf>
    <xf numFmtId="0" fontId="28" fillId="3" borderId="42" xfId="0" applyFont="1" applyFill="1" applyBorder="1" applyAlignment="1">
      <alignment horizontal="center"/>
    </xf>
    <xf numFmtId="0" fontId="28" fillId="3" borderId="43" xfId="0" applyFont="1" applyFill="1" applyBorder="1" applyAlignment="1">
      <alignment horizontal="center"/>
    </xf>
    <xf numFmtId="0" fontId="28" fillId="3" borderId="44" xfId="0" applyFont="1" applyFill="1" applyBorder="1" applyAlignment="1">
      <alignment horizontal="center"/>
    </xf>
    <xf numFmtId="0" fontId="28" fillId="2" borderId="25" xfId="0" applyFont="1" applyFill="1" applyBorder="1" applyAlignment="1">
      <alignment horizontal="center"/>
    </xf>
    <xf numFmtId="0" fontId="28" fillId="2" borderId="7" xfId="0" applyFont="1" applyFill="1" applyBorder="1" applyAlignment="1">
      <alignment horizontal="center"/>
    </xf>
    <xf numFmtId="0" fontId="28" fillId="2" borderId="13" xfId="0" applyFont="1" applyFill="1" applyBorder="1" applyAlignment="1">
      <alignment horizontal="center"/>
    </xf>
    <xf numFmtId="0" fontId="29" fillId="8" borderId="42" xfId="0" applyFont="1" applyFill="1" applyBorder="1" applyAlignment="1">
      <alignment horizontal="center"/>
    </xf>
    <xf numFmtId="0" fontId="29" fillId="8" borderId="43" xfId="0" applyFont="1" applyFill="1" applyBorder="1" applyAlignment="1">
      <alignment horizontal="center"/>
    </xf>
    <xf numFmtId="0" fontId="29" fillId="8" borderId="44" xfId="0" applyFont="1" applyFill="1" applyBorder="1" applyAlignment="1">
      <alignment horizontal="center"/>
    </xf>
    <xf numFmtId="0" fontId="29" fillId="6" borderId="12" xfId="0" applyFont="1" applyFill="1" applyBorder="1" applyAlignment="1">
      <alignment horizontal="center"/>
    </xf>
    <xf numFmtId="0" fontId="29" fillId="6" borderId="3" xfId="0" applyFont="1" applyFill="1" applyBorder="1" applyAlignment="1">
      <alignment horizontal="center"/>
    </xf>
    <xf numFmtId="0" fontId="29" fillId="6" borderId="14" xfId="0" applyFont="1" applyFill="1" applyBorder="1" applyAlignment="1">
      <alignment horizontal="center"/>
    </xf>
    <xf numFmtId="0" fontId="25" fillId="9" borderId="25" xfId="12" applyFont="1" applyFill="1" applyBorder="1" applyAlignment="1">
      <alignment horizontal="center"/>
    </xf>
    <xf numFmtId="0" fontId="25" fillId="9" borderId="13" xfId="12" applyFont="1" applyFill="1" applyBorder="1" applyAlignment="1">
      <alignment horizontal="center"/>
    </xf>
    <xf numFmtId="0" fontId="25" fillId="9" borderId="7" xfId="12" applyFont="1" applyFill="1" applyBorder="1" applyAlignment="1">
      <alignment horizontal="center"/>
    </xf>
  </cellXfs>
  <cellStyles count="40">
    <cellStyle name="CAFR no decimal" xfId="36" xr:uid="{00000000-0005-0000-0000-000000000000}"/>
    <cellStyle name="Comma" xfId="1" builtinId="3"/>
    <cellStyle name="Comma0" xfId="2" xr:uid="{00000000-0005-0000-0000-000002000000}"/>
    <cellStyle name="Currency0" xfId="3" xr:uid="{00000000-0005-0000-0000-000003000000}"/>
    <cellStyle name="Date" xfId="4" xr:uid="{00000000-0005-0000-0000-000004000000}"/>
    <cellStyle name="Fixed" xfId="5" xr:uid="{00000000-0005-0000-0000-000005000000}"/>
    <cellStyle name="Heading 1" xfId="6" builtinId="16" customBuiltin="1"/>
    <cellStyle name="Heading 2" xfId="7" builtinId="17" customBuiltin="1"/>
    <cellStyle name="Normal" xfId="0" builtinId="0"/>
    <cellStyle name="Normal 11" xfId="39" xr:uid="{00000000-0005-0000-0000-000009000000}"/>
    <cellStyle name="Normal 2" xfId="27" xr:uid="{00000000-0005-0000-0000-00000A000000}"/>
    <cellStyle name="Normal 2 2" xfId="29" xr:uid="{00000000-0005-0000-0000-00000B000000}"/>
    <cellStyle name="Normal 2 2 2" xfId="38" xr:uid="{00000000-0005-0000-0000-00000C000000}"/>
    <cellStyle name="Normal 2 2 3" xfId="33" xr:uid="{00000000-0005-0000-0000-00000D000000}"/>
    <cellStyle name="Normal 2 3" xfId="30" xr:uid="{00000000-0005-0000-0000-00000E000000}"/>
    <cellStyle name="Normal 2 3 2" xfId="35" xr:uid="{00000000-0005-0000-0000-00000F000000}"/>
    <cellStyle name="Normal 2 4" xfId="32" xr:uid="{00000000-0005-0000-0000-000010000000}"/>
    <cellStyle name="Normal 3" xfId="31" xr:uid="{00000000-0005-0000-0000-000011000000}"/>
    <cellStyle name="Normal 3 2" xfId="37" xr:uid="{00000000-0005-0000-0000-000012000000}"/>
    <cellStyle name="Normal 4" xfId="34" xr:uid="{00000000-0005-0000-0000-000013000000}"/>
    <cellStyle name="Normal_Att HE-14-Cash" xfId="8" xr:uid="{00000000-0005-0000-0000-000014000000}"/>
    <cellStyle name="Normal_Att5" xfId="28" xr:uid="{00000000-0005-0000-0000-000015000000}"/>
    <cellStyle name="Normal_Book2" xfId="9" xr:uid="{00000000-0005-0000-0000-000016000000}"/>
    <cellStyle name="Normal_Certification tab (version 2)" xfId="10" xr:uid="{00000000-0005-0000-0000-000017000000}"/>
    <cellStyle name="Normal_Receivables" xfId="11" xr:uid="{00000000-0005-0000-0000-000018000000}"/>
    <cellStyle name="Normal_Statement of Activities_Capital Project Funds-2001" xfId="12" xr:uid="{00000000-0005-0000-0000-000019000000}"/>
    <cellStyle name="Normal_VLOOKUP" xfId="13" xr:uid="{00000000-0005-0000-0000-00001A000000}"/>
    <cellStyle name="Number0DecimalStyle" xfId="14" xr:uid="{00000000-0005-0000-0000-00001B000000}"/>
    <cellStyle name="Number10DecimalStyle" xfId="15" xr:uid="{00000000-0005-0000-0000-00001C000000}"/>
    <cellStyle name="Number1DecimalStyle" xfId="16" xr:uid="{00000000-0005-0000-0000-00001D000000}"/>
    <cellStyle name="Number2DecimalStyle" xfId="17" xr:uid="{00000000-0005-0000-0000-00001E000000}"/>
    <cellStyle name="Number3DecimalStyle" xfId="18" xr:uid="{00000000-0005-0000-0000-00001F000000}"/>
    <cellStyle name="Number4DecimalStyle" xfId="19" xr:uid="{00000000-0005-0000-0000-000020000000}"/>
    <cellStyle name="Number5DecimalStyle" xfId="20" xr:uid="{00000000-0005-0000-0000-000021000000}"/>
    <cellStyle name="Number6DecimalStyle" xfId="21" xr:uid="{00000000-0005-0000-0000-000022000000}"/>
    <cellStyle name="Number7DecimalStyle" xfId="22" xr:uid="{00000000-0005-0000-0000-000023000000}"/>
    <cellStyle name="Number8DecimalStyle" xfId="23" xr:uid="{00000000-0005-0000-0000-000024000000}"/>
    <cellStyle name="Number9DecimalStyle" xfId="24" xr:uid="{00000000-0005-0000-0000-000025000000}"/>
    <cellStyle name="TextStyle" xfId="25" xr:uid="{00000000-0005-0000-0000-000026000000}"/>
    <cellStyle name="Total" xfId="26" builtinId="25" customBuiltin="1"/>
  </cellStyles>
  <dxfs count="24">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10"/>
      </font>
      <fill>
        <patternFill patternType="none">
          <bgColor indexed="65"/>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1" defaultTableStyle="TableStyleMedium9" defaultPivotStyle="PivotStyleLight16">
    <tableStyle name="Invisible" pivot="0" table="0" count="0" xr9:uid="{BEF474FD-13D8-45C1-A5DC-C336CCB1A648}"/>
  </tableStyles>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xdr:colOff>
          <xdr:row>23</xdr:row>
          <xdr:rowOff>19050</xdr:rowOff>
        </xdr:from>
        <xdr:to>
          <xdr:col>10</xdr:col>
          <xdr:colOff>314325</xdr:colOff>
          <xdr:row>24</xdr:row>
          <xdr:rowOff>114300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19050</xdr:rowOff>
        </xdr:from>
        <xdr:to>
          <xdr:col>10</xdr:col>
          <xdr:colOff>314325</xdr:colOff>
          <xdr:row>27</xdr:row>
          <xdr:rowOff>104775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29</xdr:row>
          <xdr:rowOff>19050</xdr:rowOff>
        </xdr:from>
        <xdr:to>
          <xdr:col>10</xdr:col>
          <xdr:colOff>314325</xdr:colOff>
          <xdr:row>30</xdr:row>
          <xdr:rowOff>104775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400-0000034000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32</xdr:row>
          <xdr:rowOff>19050</xdr:rowOff>
        </xdr:from>
        <xdr:to>
          <xdr:col>10</xdr:col>
          <xdr:colOff>314325</xdr:colOff>
          <xdr:row>33</xdr:row>
          <xdr:rowOff>104775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400-0000044000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37</xdr:row>
          <xdr:rowOff>19050</xdr:rowOff>
        </xdr:from>
        <xdr:to>
          <xdr:col>10</xdr:col>
          <xdr:colOff>314325</xdr:colOff>
          <xdr:row>38</xdr:row>
          <xdr:rowOff>114300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400-0000054000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40</xdr:row>
          <xdr:rowOff>19050</xdr:rowOff>
        </xdr:from>
        <xdr:to>
          <xdr:col>10</xdr:col>
          <xdr:colOff>314325</xdr:colOff>
          <xdr:row>41</xdr:row>
          <xdr:rowOff>104775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400-0000064000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43</xdr:row>
          <xdr:rowOff>19050</xdr:rowOff>
        </xdr:from>
        <xdr:to>
          <xdr:col>10</xdr:col>
          <xdr:colOff>314325</xdr:colOff>
          <xdr:row>44</xdr:row>
          <xdr:rowOff>104775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400-0000074000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46</xdr:row>
          <xdr:rowOff>19050</xdr:rowOff>
        </xdr:from>
        <xdr:to>
          <xdr:col>10</xdr:col>
          <xdr:colOff>314325</xdr:colOff>
          <xdr:row>47</xdr:row>
          <xdr:rowOff>104775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400-0000084000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5.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2:H155"/>
  <sheetViews>
    <sheetView showGridLines="0" tabSelected="1" zoomScaleNormal="100" zoomScaleSheetLayoutView="75" workbookViewId="0">
      <selection activeCell="C2" sqref="C2:F2"/>
    </sheetView>
  </sheetViews>
  <sheetFormatPr defaultColWidth="8.85546875" defaultRowHeight="12.75"/>
  <cols>
    <col min="1" max="1" width="33.42578125" style="15" customWidth="1"/>
    <col min="2" max="2" width="33.28515625" style="15" customWidth="1"/>
    <col min="3" max="3" width="32" style="15" customWidth="1"/>
    <col min="4" max="4" width="18.42578125" style="15" customWidth="1"/>
    <col min="5" max="5" width="18.5703125" style="15" customWidth="1"/>
    <col min="6" max="6" width="17.28515625" style="15" customWidth="1"/>
    <col min="7" max="7" width="13.28515625" style="15" bestFit="1" customWidth="1"/>
    <col min="8" max="8" width="18.140625" style="15" customWidth="1"/>
    <col min="9" max="14" width="8.85546875" style="15" customWidth="1"/>
    <col min="15" max="16384" width="8.85546875" style="15"/>
  </cols>
  <sheetData>
    <row r="2" spans="1:8">
      <c r="A2" s="319" t="s">
        <v>300</v>
      </c>
      <c r="B2" s="320"/>
      <c r="C2" s="336"/>
      <c r="D2" s="337"/>
      <c r="E2" s="337"/>
      <c r="F2" s="337"/>
      <c r="G2" s="31"/>
      <c r="H2" s="31"/>
    </row>
    <row r="3" spans="1:8" ht="30.75" customHeight="1">
      <c r="A3" s="319" t="s">
        <v>290</v>
      </c>
      <c r="B3" s="320"/>
      <c r="C3" s="338" t="str">
        <f>IF(ISNA(VLOOKUP($C$2,ALL_AGENCY_TABLE,3,FALSE)),"",(VLOOKUP($C$2,ALL_AGENCY_TABLE,3,FALSE)))</f>
        <v/>
      </c>
      <c r="D3" s="339"/>
      <c r="E3" s="339"/>
      <c r="F3" s="340"/>
      <c r="G3" s="31"/>
      <c r="H3" s="31"/>
    </row>
    <row r="4" spans="1:8" ht="4.5" hidden="1" customHeight="1">
      <c r="A4" s="319" t="s">
        <v>235</v>
      </c>
      <c r="B4" s="320"/>
      <c r="C4" s="237"/>
      <c r="D4" s="333"/>
      <c r="E4" s="334"/>
      <c r="F4" s="335"/>
      <c r="G4" s="31"/>
      <c r="H4" s="31"/>
    </row>
    <row r="5" spans="1:8" s="10" customFormat="1">
      <c r="A5" s="319" t="s">
        <v>2858</v>
      </c>
      <c r="B5" s="320"/>
      <c r="C5" s="341"/>
      <c r="D5" s="342"/>
      <c r="E5" s="342"/>
      <c r="F5" s="343"/>
      <c r="G5" s="182"/>
      <c r="H5" s="182"/>
    </row>
    <row r="6" spans="1:8" s="10" customFormat="1">
      <c r="A6" s="319" t="s">
        <v>23</v>
      </c>
      <c r="B6" s="320"/>
      <c r="C6" s="324"/>
      <c r="D6" s="325"/>
      <c r="E6" s="325"/>
      <c r="F6" s="326"/>
      <c r="G6" s="182"/>
      <c r="H6" s="182"/>
    </row>
    <row r="7" spans="1:8" s="10" customFormat="1">
      <c r="A7" s="319" t="s">
        <v>2740</v>
      </c>
      <c r="B7" s="320"/>
      <c r="C7" s="327"/>
      <c r="D7" s="328"/>
      <c r="E7" s="328"/>
      <c r="F7" s="329"/>
      <c r="G7" s="182"/>
      <c r="H7" s="182"/>
    </row>
    <row r="8" spans="1:8">
      <c r="A8" s="319" t="s">
        <v>24</v>
      </c>
      <c r="B8" s="320"/>
      <c r="C8" s="330"/>
      <c r="D8" s="331"/>
      <c r="E8" s="331"/>
      <c r="F8" s="332"/>
      <c r="G8" s="182"/>
      <c r="H8" s="182"/>
    </row>
    <row r="9" spans="1:8">
      <c r="A9" s="31"/>
      <c r="B9" s="31"/>
      <c r="C9" s="258"/>
      <c r="D9" s="259"/>
      <c r="E9" s="259"/>
      <c r="F9" s="259"/>
      <c r="G9" s="182"/>
      <c r="H9" s="182"/>
    </row>
    <row r="10" spans="1:8">
      <c r="A10" s="31"/>
      <c r="B10" s="31"/>
      <c r="C10" s="258"/>
      <c r="D10" s="259"/>
      <c r="E10" s="259"/>
      <c r="F10" s="259"/>
      <c r="G10" s="182"/>
      <c r="H10" s="182"/>
    </row>
    <row r="11" spans="1:8">
      <c r="A11" s="16"/>
      <c r="B11" s="17"/>
      <c r="C11" s="17"/>
      <c r="D11" s="16"/>
      <c r="E11" s="16"/>
      <c r="F11" s="16"/>
    </row>
    <row r="12" spans="1:8">
      <c r="A12" s="18" t="s">
        <v>292</v>
      </c>
      <c r="B12" s="19"/>
      <c r="C12" s="19"/>
      <c r="D12" s="19"/>
      <c r="E12" s="19"/>
      <c r="F12" s="16"/>
    </row>
    <row r="13" spans="1:8" hidden="1">
      <c r="B13" s="19"/>
      <c r="C13" s="19"/>
      <c r="D13" s="19"/>
      <c r="E13" s="19"/>
      <c r="F13" s="19"/>
    </row>
    <row r="14" spans="1:8" ht="51.75" thickBot="1">
      <c r="A14" s="20" t="s">
        <v>1</v>
      </c>
      <c r="B14" s="21" t="s">
        <v>2861</v>
      </c>
      <c r="C14" s="21" t="s">
        <v>413</v>
      </c>
      <c r="D14" s="21" t="s">
        <v>2247</v>
      </c>
      <c r="E14" s="21" t="s">
        <v>2248</v>
      </c>
      <c r="F14" s="21" t="s">
        <v>87</v>
      </c>
    </row>
    <row r="15" spans="1:8">
      <c r="A15" s="126"/>
      <c r="B15" s="156"/>
      <c r="C15" s="156"/>
      <c r="D15" s="126"/>
      <c r="E15" s="156"/>
      <c r="F15" s="22">
        <f>A15+B15+D15-ABS(E15)-ABS(C15)</f>
        <v>0</v>
      </c>
    </row>
    <row r="17" spans="1:6">
      <c r="A17" s="158" t="s">
        <v>299</v>
      </c>
      <c r="D17" s="159"/>
      <c r="E17" s="37"/>
    </row>
    <row r="18" spans="1:6">
      <c r="A18" s="158" t="s">
        <v>2865</v>
      </c>
      <c r="D18" s="159"/>
      <c r="E18" s="37"/>
    </row>
    <row r="19" spans="1:6">
      <c r="A19" s="158" t="s">
        <v>326</v>
      </c>
      <c r="D19" s="159"/>
      <c r="E19" s="37"/>
    </row>
    <row r="20" spans="1:6">
      <c r="A20" s="19" t="s">
        <v>2866</v>
      </c>
      <c r="C20" s="180" t="s">
        <v>286</v>
      </c>
      <c r="E20" s="37"/>
    </row>
    <row r="21" spans="1:6" ht="12.75" customHeight="1">
      <c r="A21" s="114" t="str">
        <f>IF(ISNA(VLOOKUP($C$2,ALL_AGENCY_TABLE,9,FALSE)),"",(VLOOKUP($C$2,ALL_AGENCY_TABLE,9,FALSE)))</f>
        <v/>
      </c>
      <c r="C21" s="227" t="str">
        <f>IF(ISERR(A15-A21),"",A15-A21)</f>
        <v/>
      </c>
      <c r="E21" s="37"/>
    </row>
    <row r="22" spans="1:6">
      <c r="A22" s="113"/>
      <c r="D22" s="159"/>
      <c r="E22" s="37"/>
    </row>
    <row r="23" spans="1:6">
      <c r="A23" s="19" t="s">
        <v>249</v>
      </c>
      <c r="D23" s="19"/>
      <c r="E23" s="19"/>
    </row>
    <row r="24" spans="1:6" ht="35.25" customHeight="1">
      <c r="A24" s="321" t="str">
        <f>IF(C21&lt;0,"Answer Required","N/A")</f>
        <v>N/A</v>
      </c>
      <c r="B24" s="322"/>
      <c r="C24" s="322"/>
      <c r="D24" s="322"/>
      <c r="E24" s="323"/>
    </row>
    <row r="25" spans="1:6">
      <c r="A25" s="113"/>
      <c r="B25" s="160"/>
      <c r="C25" s="160"/>
      <c r="D25" s="160"/>
      <c r="E25" s="160"/>
    </row>
    <row r="26" spans="1:6">
      <c r="A26" s="18" t="s">
        <v>151</v>
      </c>
    </row>
    <row r="27" spans="1:6">
      <c r="A27" s="24"/>
      <c r="D27" s="25"/>
      <c r="E27" s="19"/>
    </row>
    <row r="28" spans="1:6" ht="13.5" thickBot="1">
      <c r="A28" s="20" t="s">
        <v>482</v>
      </c>
      <c r="B28" s="20" t="s">
        <v>487</v>
      </c>
      <c r="C28" s="20" t="s">
        <v>239</v>
      </c>
      <c r="D28" s="105" t="s">
        <v>152</v>
      </c>
      <c r="E28" s="20" t="s">
        <v>153</v>
      </c>
    </row>
    <row r="29" spans="1:6">
      <c r="A29" s="36"/>
      <c r="B29" s="263" t="str">
        <f>IF(A29="","",IFERROR(VLOOKUP(A29,'Fund Vlookup'!B:C,2,FALSE),"Verify fund number and Contact DOA"))</f>
        <v/>
      </c>
      <c r="C29" s="36"/>
      <c r="D29" s="156"/>
      <c r="E29" s="156"/>
      <c r="F29" s="23"/>
    </row>
    <row r="30" spans="1:6">
      <c r="A30" s="36"/>
      <c r="B30" s="263" t="str">
        <f>IF(A30="","",IFERROR(VLOOKUP(A30,'Fund Vlookup'!B:C,2,FALSE),"Verify fund number and Contact DOA"))</f>
        <v/>
      </c>
      <c r="C30" s="36"/>
      <c r="D30" s="156"/>
      <c r="E30" s="156"/>
      <c r="F30" s="23"/>
    </row>
    <row r="31" spans="1:6" ht="12.75" customHeight="1">
      <c r="A31" s="36"/>
      <c r="B31" s="263" t="str">
        <f>IF(A31="","",IFERROR(VLOOKUP(A31,'Fund Vlookup'!B:C,2,FALSE),"Verify fund number and Contact DOA"))</f>
        <v/>
      </c>
      <c r="C31" s="36"/>
      <c r="D31" s="156"/>
      <c r="E31" s="156"/>
    </row>
    <row r="32" spans="1:6" ht="13.5" thickBot="1">
      <c r="C32" s="33" t="s">
        <v>92</v>
      </c>
      <c r="D32" s="26">
        <f>IF(SUM(D29:D31)=E15,SUM(D29:D31),"ERROR")</f>
        <v>0</v>
      </c>
      <c r="E32" s="26">
        <f>SUM(E29:E31)</f>
        <v>0</v>
      </c>
    </row>
    <row r="33" spans="1:6" ht="13.5" thickTop="1"/>
    <row r="34" spans="1:6" ht="13.5" thickBot="1">
      <c r="A34" s="1"/>
      <c r="B34" s="1"/>
      <c r="C34" s="1"/>
      <c r="D34" s="20" t="s">
        <v>482</v>
      </c>
      <c r="E34" s="318" t="s">
        <v>487</v>
      </c>
      <c r="F34" s="318"/>
    </row>
    <row r="35" spans="1:6">
      <c r="A35" s="27" t="s">
        <v>405</v>
      </c>
      <c r="B35" s="1"/>
      <c r="C35" s="1"/>
      <c r="D35" s="36"/>
      <c r="E35" s="316" t="str">
        <f>IF(D35="","",IFERROR(VLOOKUP(D35,'Fund Vlookup'!B:C,2,FALSE),"Verify fund number and Contact DOA"))</f>
        <v/>
      </c>
      <c r="F35" s="317"/>
    </row>
    <row r="37" spans="1:6">
      <c r="A37" s="18" t="s">
        <v>154</v>
      </c>
      <c r="B37" s="1"/>
      <c r="C37" s="1"/>
      <c r="D37" s="1"/>
      <c r="E37" s="1"/>
      <c r="F37" s="1"/>
    </row>
    <row r="38" spans="1:6">
      <c r="A38" s="1"/>
      <c r="B38" s="1"/>
      <c r="C38" s="1"/>
      <c r="D38" s="173" t="s">
        <v>295</v>
      </c>
      <c r="E38" s="1"/>
    </row>
    <row r="39" spans="1:6">
      <c r="A39" s="1"/>
      <c r="B39" s="1"/>
      <c r="C39" s="1"/>
      <c r="D39" s="173" t="s">
        <v>7</v>
      </c>
      <c r="E39" s="1"/>
    </row>
    <row r="40" spans="1:6" ht="13.5" thickBot="1">
      <c r="A40" s="5" t="s">
        <v>5</v>
      </c>
      <c r="B40" s="6" t="s">
        <v>6</v>
      </c>
      <c r="C40" s="6" t="s">
        <v>7</v>
      </c>
      <c r="D40" s="181" t="s">
        <v>305</v>
      </c>
      <c r="E40" s="6" t="s">
        <v>8</v>
      </c>
    </row>
    <row r="41" spans="1:6">
      <c r="A41" s="1">
        <v>2025</v>
      </c>
      <c r="B41" s="157"/>
      <c r="C41" s="157"/>
      <c r="D41" s="157"/>
      <c r="E41" s="7">
        <f t="shared" ref="E41:E54" si="0">B41+C41+D41</f>
        <v>0</v>
      </c>
    </row>
    <row r="42" spans="1:6">
      <c r="A42" s="1">
        <v>2026</v>
      </c>
      <c r="B42" s="157"/>
      <c r="C42" s="157"/>
      <c r="D42" s="157"/>
      <c r="E42" s="7">
        <f t="shared" si="0"/>
        <v>0</v>
      </c>
    </row>
    <row r="43" spans="1:6">
      <c r="A43" s="1">
        <v>2027</v>
      </c>
      <c r="B43" s="157"/>
      <c r="C43" s="157"/>
      <c r="D43" s="157"/>
      <c r="E43" s="7">
        <f t="shared" si="0"/>
        <v>0</v>
      </c>
    </row>
    <row r="44" spans="1:6">
      <c r="A44" s="1">
        <v>2028</v>
      </c>
      <c r="B44" s="157"/>
      <c r="C44" s="157"/>
      <c r="D44" s="157"/>
      <c r="E44" s="7">
        <f t="shared" si="0"/>
        <v>0</v>
      </c>
    </row>
    <row r="45" spans="1:6">
      <c r="A45" s="1">
        <v>2029</v>
      </c>
      <c r="B45" s="157"/>
      <c r="C45" s="157"/>
      <c r="D45" s="157"/>
      <c r="E45" s="7">
        <f t="shared" si="0"/>
        <v>0</v>
      </c>
    </row>
    <row r="46" spans="1:6">
      <c r="A46" s="8" t="s">
        <v>2867</v>
      </c>
      <c r="B46" s="157"/>
      <c r="C46" s="157"/>
      <c r="D46" s="157"/>
      <c r="E46" s="7">
        <f t="shared" si="0"/>
        <v>0</v>
      </c>
    </row>
    <row r="47" spans="1:6">
      <c r="A47" s="8" t="s">
        <v>2868</v>
      </c>
      <c r="B47" s="157"/>
      <c r="C47" s="157"/>
      <c r="D47" s="157"/>
      <c r="E47" s="7">
        <f t="shared" si="0"/>
        <v>0</v>
      </c>
    </row>
    <row r="48" spans="1:6">
      <c r="A48" s="8" t="s">
        <v>2869</v>
      </c>
      <c r="B48" s="157"/>
      <c r="C48" s="157"/>
      <c r="D48" s="157"/>
      <c r="E48" s="7">
        <f t="shared" si="0"/>
        <v>0</v>
      </c>
    </row>
    <row r="49" spans="1:6">
      <c r="A49" s="8" t="s">
        <v>2870</v>
      </c>
      <c r="B49" s="157"/>
      <c r="C49" s="157"/>
      <c r="D49" s="157"/>
      <c r="E49" s="7">
        <f t="shared" si="0"/>
        <v>0</v>
      </c>
    </row>
    <row r="50" spans="1:6">
      <c r="A50" s="8" t="s">
        <v>2871</v>
      </c>
      <c r="B50" s="157"/>
      <c r="C50" s="157"/>
      <c r="D50" s="157"/>
      <c r="E50" s="7">
        <f t="shared" si="0"/>
        <v>0</v>
      </c>
    </row>
    <row r="51" spans="1:6">
      <c r="A51" s="8" t="s">
        <v>2872</v>
      </c>
      <c r="B51" s="157"/>
      <c r="C51" s="157"/>
      <c r="D51" s="157"/>
      <c r="E51" s="7">
        <f t="shared" si="0"/>
        <v>0</v>
      </c>
    </row>
    <row r="52" spans="1:6">
      <c r="A52" s="8" t="s">
        <v>2873</v>
      </c>
      <c r="B52" s="157"/>
      <c r="C52" s="157"/>
      <c r="D52" s="157"/>
      <c r="E52" s="7">
        <f t="shared" si="0"/>
        <v>0</v>
      </c>
    </row>
    <row r="53" spans="1:6">
      <c r="A53" s="8" t="s">
        <v>2874</v>
      </c>
      <c r="B53" s="157"/>
      <c r="C53" s="157"/>
      <c r="D53" s="157"/>
      <c r="E53" s="7">
        <f t="shared" si="0"/>
        <v>0</v>
      </c>
    </row>
    <row r="54" spans="1:6">
      <c r="A54" s="8" t="s">
        <v>2875</v>
      </c>
      <c r="B54" s="157"/>
      <c r="C54" s="157"/>
      <c r="D54" s="157"/>
      <c r="E54" s="7">
        <f t="shared" si="0"/>
        <v>0</v>
      </c>
    </row>
    <row r="55" spans="1:6" ht="14.25" customHeight="1" thickBot="1">
      <c r="A55" s="5" t="s">
        <v>9</v>
      </c>
      <c r="B55" s="179">
        <f>IF(SUM(B41:B54)+SUM(D41:D54)=F15,SUM(B41:B54),"ERROR")</f>
        <v>0</v>
      </c>
      <c r="C55" s="9">
        <f>SUM(C41:C54)</f>
        <v>0</v>
      </c>
      <c r="D55" s="9">
        <f>SUM(D41:D54)</f>
        <v>0</v>
      </c>
      <c r="E55" s="9">
        <f>SUM(E41:E54)</f>
        <v>0</v>
      </c>
    </row>
    <row r="56" spans="1:6" ht="14.25" customHeight="1" thickTop="1">
      <c r="A56" s="238" t="s">
        <v>286</v>
      </c>
      <c r="B56" s="229">
        <f>F15-(SUM(B41:B54)+SUM(D41:D54))</f>
        <v>0</v>
      </c>
      <c r="C56" s="236"/>
      <c r="D56" s="109"/>
      <c r="E56" s="109"/>
      <c r="F56" s="109"/>
    </row>
    <row r="57" spans="1:6" hidden="1">
      <c r="A57" s="5"/>
      <c r="B57" s="108"/>
      <c r="C57" s="108"/>
      <c r="D57" s="109"/>
      <c r="E57" s="109"/>
      <c r="F57" s="29" t="s">
        <v>11</v>
      </c>
    </row>
    <row r="58" spans="1:6" s="1" customFormat="1" ht="13.5" hidden="1" thickBot="1">
      <c r="A58" s="1" t="s">
        <v>20</v>
      </c>
      <c r="B58" s="161">
        <v>100</v>
      </c>
      <c r="C58" s="161"/>
      <c r="D58" s="162" t="s">
        <v>37</v>
      </c>
      <c r="E58" s="163">
        <v>100</v>
      </c>
      <c r="F58" s="30" t="s">
        <v>12</v>
      </c>
    </row>
    <row r="59" spans="1:6" hidden="1">
      <c r="A59" s="15" t="s">
        <v>21</v>
      </c>
      <c r="B59" s="161">
        <v>101</v>
      </c>
      <c r="C59" s="161"/>
      <c r="D59" s="162" t="s">
        <v>38</v>
      </c>
      <c r="E59" s="163">
        <v>101105</v>
      </c>
      <c r="F59" s="15" t="s">
        <v>13</v>
      </c>
    </row>
    <row r="60" spans="1:6" ht="45" hidden="1">
      <c r="B60" s="161">
        <v>107</v>
      </c>
      <c r="C60" s="161"/>
      <c r="D60" s="162" t="s">
        <v>39</v>
      </c>
      <c r="E60" s="163" t="s">
        <v>2988</v>
      </c>
      <c r="F60" s="15" t="s">
        <v>14</v>
      </c>
    </row>
    <row r="61" spans="1:6" hidden="1">
      <c r="B61" s="161">
        <v>109</v>
      </c>
      <c r="C61" s="161"/>
      <c r="D61" s="162" t="s">
        <v>461</v>
      </c>
      <c r="E61" s="163">
        <v>109</v>
      </c>
      <c r="F61" s="15" t="s">
        <v>15</v>
      </c>
    </row>
    <row r="62" spans="1:6" ht="13.5" hidden="1">
      <c r="A62" s="28" t="s">
        <v>10</v>
      </c>
      <c r="B62" s="161">
        <v>110</v>
      </c>
      <c r="C62" s="161"/>
      <c r="D62" s="162" t="s">
        <v>2170</v>
      </c>
      <c r="E62" s="163">
        <v>110</v>
      </c>
      <c r="F62" s="15" t="s">
        <v>16</v>
      </c>
    </row>
    <row r="63" spans="1:6" ht="22.5" hidden="1">
      <c r="A63" s="29"/>
      <c r="B63" s="161">
        <v>111</v>
      </c>
      <c r="C63" s="161"/>
      <c r="D63" s="162" t="s">
        <v>40</v>
      </c>
      <c r="E63" s="163" t="s">
        <v>161</v>
      </c>
      <c r="F63" s="15" t="s">
        <v>17</v>
      </c>
    </row>
    <row r="64" spans="1:6" ht="31.15" hidden="1" customHeight="1">
      <c r="A64" s="29" t="s">
        <v>11</v>
      </c>
      <c r="B64" s="161">
        <v>117</v>
      </c>
      <c r="C64" s="161"/>
      <c r="D64" s="162" t="s">
        <v>41</v>
      </c>
      <c r="E64" s="163">
        <v>117</v>
      </c>
      <c r="F64" s="15" t="s">
        <v>18</v>
      </c>
    </row>
    <row r="65" spans="1:6" ht="45.75" hidden="1" thickBot="1">
      <c r="A65" s="30" t="s">
        <v>12</v>
      </c>
      <c r="B65" s="161">
        <v>119</v>
      </c>
      <c r="C65" s="161"/>
      <c r="D65" s="162" t="s">
        <v>42</v>
      </c>
      <c r="E65" s="163" t="s">
        <v>2989</v>
      </c>
      <c r="F65" s="15" t="s">
        <v>91</v>
      </c>
    </row>
    <row r="66" spans="1:6" hidden="1">
      <c r="A66" s="15" t="s">
        <v>13</v>
      </c>
      <c r="B66" s="161">
        <v>122</v>
      </c>
      <c r="C66" s="161"/>
      <c r="D66" s="162" t="s">
        <v>43</v>
      </c>
      <c r="E66" s="163" t="s">
        <v>2990</v>
      </c>
    </row>
    <row r="67" spans="1:6" hidden="1">
      <c r="A67" s="15" t="s">
        <v>14</v>
      </c>
      <c r="B67" s="161">
        <v>123</v>
      </c>
      <c r="C67" s="161"/>
      <c r="D67" s="162" t="s">
        <v>44</v>
      </c>
      <c r="E67" s="163">
        <v>123</v>
      </c>
    </row>
    <row r="68" spans="1:6" hidden="1">
      <c r="A68" s="15" t="s">
        <v>15</v>
      </c>
      <c r="B68" s="161">
        <v>127</v>
      </c>
      <c r="C68" s="161"/>
      <c r="D68" s="162" t="s">
        <v>45</v>
      </c>
      <c r="E68" s="163">
        <v>127</v>
      </c>
    </row>
    <row r="69" spans="1:6" hidden="1">
      <c r="A69" s="15" t="s">
        <v>16</v>
      </c>
      <c r="B69" s="161">
        <v>129</v>
      </c>
      <c r="C69" s="161"/>
      <c r="D69" s="162" t="s">
        <v>46</v>
      </c>
      <c r="E69" s="163" t="s">
        <v>2991</v>
      </c>
    </row>
    <row r="70" spans="1:6" hidden="1">
      <c r="A70" s="15" t="s">
        <v>17</v>
      </c>
      <c r="B70" s="161">
        <v>132</v>
      </c>
      <c r="C70" s="161"/>
      <c r="D70" s="162" t="s">
        <v>451</v>
      </c>
      <c r="E70" s="163">
        <v>132</v>
      </c>
    </row>
    <row r="71" spans="1:6" hidden="1">
      <c r="A71" s="15" t="s">
        <v>18</v>
      </c>
      <c r="B71" s="161">
        <v>133</v>
      </c>
      <c r="C71" s="161"/>
      <c r="D71" s="162" t="s">
        <v>47</v>
      </c>
      <c r="E71" s="163">
        <v>133</v>
      </c>
    </row>
    <row r="72" spans="1:6" hidden="1">
      <c r="A72" s="15" t="s">
        <v>19</v>
      </c>
      <c r="B72" s="161">
        <v>136</v>
      </c>
      <c r="C72" s="161"/>
      <c r="D72" s="3" t="s">
        <v>48</v>
      </c>
      <c r="E72" s="163">
        <v>136</v>
      </c>
    </row>
    <row r="73" spans="1:6" hidden="1">
      <c r="A73" s="15" t="s">
        <v>91</v>
      </c>
      <c r="B73" s="161">
        <v>140</v>
      </c>
      <c r="C73" s="161"/>
      <c r="D73" s="162" t="s">
        <v>49</v>
      </c>
      <c r="E73" s="163">
        <v>140</v>
      </c>
    </row>
    <row r="74" spans="1:6" hidden="1">
      <c r="B74" s="161">
        <v>141</v>
      </c>
      <c r="C74" s="161"/>
      <c r="D74" s="162" t="s">
        <v>2255</v>
      </c>
      <c r="E74" s="163" t="s">
        <v>173</v>
      </c>
    </row>
    <row r="75" spans="1:6" hidden="1">
      <c r="B75" s="161">
        <v>146</v>
      </c>
      <c r="C75" s="161"/>
      <c r="D75" s="162" t="s">
        <v>50</v>
      </c>
      <c r="E75" s="163">
        <v>146</v>
      </c>
    </row>
    <row r="76" spans="1:6" hidden="1">
      <c r="B76" s="161">
        <v>148</v>
      </c>
      <c r="C76" s="161"/>
      <c r="D76" s="162" t="s">
        <v>51</v>
      </c>
      <c r="E76" s="163">
        <v>148</v>
      </c>
    </row>
    <row r="77" spans="1:6" ht="22.5" hidden="1">
      <c r="B77" s="161">
        <v>151</v>
      </c>
      <c r="C77" s="161"/>
      <c r="D77" s="162" t="s">
        <v>52</v>
      </c>
      <c r="E77" s="163" t="s">
        <v>2992</v>
      </c>
    </row>
    <row r="78" spans="1:6" hidden="1">
      <c r="B78" s="161">
        <v>152</v>
      </c>
      <c r="C78" s="161"/>
      <c r="D78" s="162" t="s">
        <v>53</v>
      </c>
      <c r="E78" s="163" t="s">
        <v>2993</v>
      </c>
    </row>
    <row r="79" spans="1:6" hidden="1">
      <c r="B79" s="161">
        <v>154</v>
      </c>
      <c r="C79" s="161"/>
      <c r="D79" s="162" t="s">
        <v>54</v>
      </c>
      <c r="E79" s="163" t="s">
        <v>2994</v>
      </c>
    </row>
    <row r="80" spans="1:6" hidden="1">
      <c r="B80" s="161">
        <v>156</v>
      </c>
      <c r="C80" s="161"/>
      <c r="D80" s="162" t="s">
        <v>55</v>
      </c>
      <c r="E80" s="163">
        <v>156</v>
      </c>
    </row>
    <row r="81" spans="2:5" hidden="1">
      <c r="B81" s="161">
        <v>157</v>
      </c>
      <c r="C81" s="161"/>
      <c r="D81" s="162" t="s">
        <v>56</v>
      </c>
      <c r="E81" s="163">
        <v>157</v>
      </c>
    </row>
    <row r="82" spans="2:5" hidden="1">
      <c r="B82" s="161">
        <v>158</v>
      </c>
      <c r="C82" s="161"/>
      <c r="D82" s="162" t="s">
        <v>57</v>
      </c>
      <c r="E82" s="163">
        <v>158</v>
      </c>
    </row>
    <row r="83" spans="2:5" hidden="1">
      <c r="B83" s="161">
        <v>161</v>
      </c>
      <c r="C83" s="161"/>
      <c r="D83" s="162" t="s">
        <v>58</v>
      </c>
      <c r="E83" s="163">
        <v>161</v>
      </c>
    </row>
    <row r="84" spans="2:5" hidden="1">
      <c r="B84" s="161">
        <v>165</v>
      </c>
      <c r="C84" s="161"/>
      <c r="D84" s="162" t="s">
        <v>2193</v>
      </c>
      <c r="E84" s="163">
        <v>165</v>
      </c>
    </row>
    <row r="85" spans="2:5" hidden="1">
      <c r="B85" s="161">
        <v>167</v>
      </c>
      <c r="C85" s="161"/>
      <c r="D85" s="162" t="s">
        <v>2986</v>
      </c>
      <c r="E85" s="163">
        <v>167</v>
      </c>
    </row>
    <row r="86" spans="2:5" hidden="1">
      <c r="B86" s="161">
        <v>171</v>
      </c>
      <c r="C86" s="161"/>
      <c r="D86" s="162" t="s">
        <v>59</v>
      </c>
      <c r="E86" s="163">
        <v>171</v>
      </c>
    </row>
    <row r="87" spans="2:5" hidden="1">
      <c r="B87" s="161">
        <v>172</v>
      </c>
      <c r="C87" s="161"/>
      <c r="D87" s="162" t="s">
        <v>452</v>
      </c>
      <c r="E87" s="163">
        <v>172</v>
      </c>
    </row>
    <row r="88" spans="2:5" hidden="1">
      <c r="B88" s="161">
        <v>174</v>
      </c>
      <c r="C88" s="161"/>
      <c r="D88" s="162" t="s">
        <v>60</v>
      </c>
      <c r="E88" s="163">
        <v>174</v>
      </c>
    </row>
    <row r="89" spans="2:5" hidden="1">
      <c r="B89" s="161">
        <v>181</v>
      </c>
      <c r="C89" s="161"/>
      <c r="D89" s="3" t="s">
        <v>61</v>
      </c>
      <c r="E89" s="163">
        <v>181</v>
      </c>
    </row>
    <row r="90" spans="2:5" hidden="1">
      <c r="B90" s="161">
        <v>182</v>
      </c>
      <c r="C90" s="161"/>
      <c r="D90" s="162" t="s">
        <v>62</v>
      </c>
      <c r="E90" s="163">
        <v>182</v>
      </c>
    </row>
    <row r="91" spans="2:5" hidden="1">
      <c r="B91" s="161">
        <v>191</v>
      </c>
      <c r="C91" s="161"/>
      <c r="D91" s="162" t="s">
        <v>462</v>
      </c>
      <c r="E91" s="163">
        <v>191</v>
      </c>
    </row>
    <row r="92" spans="2:5" hidden="1">
      <c r="B92" s="161">
        <v>194</v>
      </c>
      <c r="C92" s="161"/>
      <c r="D92" s="162" t="s">
        <v>63</v>
      </c>
      <c r="E92" s="163">
        <v>194</v>
      </c>
    </row>
    <row r="93" spans="2:5" hidden="1">
      <c r="B93" s="161">
        <v>199</v>
      </c>
      <c r="C93" s="161"/>
      <c r="D93" s="162" t="s">
        <v>464</v>
      </c>
      <c r="E93" s="163">
        <v>199</v>
      </c>
    </row>
    <row r="94" spans="2:5" hidden="1">
      <c r="B94" s="161">
        <v>201</v>
      </c>
      <c r="C94" s="161"/>
      <c r="D94" s="162" t="s">
        <v>2558</v>
      </c>
      <c r="E94" s="163" t="s">
        <v>192</v>
      </c>
    </row>
    <row r="95" spans="2:5" hidden="1">
      <c r="B95" s="161">
        <v>202</v>
      </c>
      <c r="C95" s="161"/>
      <c r="D95" s="162" t="s">
        <v>64</v>
      </c>
      <c r="E95" s="163">
        <v>202</v>
      </c>
    </row>
    <row r="96" spans="2:5" hidden="1">
      <c r="B96" s="161">
        <v>218</v>
      </c>
      <c r="C96" s="161"/>
      <c r="D96" s="162" t="s">
        <v>467</v>
      </c>
      <c r="E96" s="163">
        <v>218</v>
      </c>
    </row>
    <row r="97" spans="2:5" hidden="1">
      <c r="B97" s="161">
        <v>222</v>
      </c>
      <c r="C97" s="161"/>
      <c r="D97" s="162" t="s">
        <v>2207</v>
      </c>
      <c r="E97" s="163">
        <v>222</v>
      </c>
    </row>
    <row r="98" spans="2:5" hidden="1">
      <c r="B98" s="161">
        <v>223</v>
      </c>
      <c r="C98" s="161"/>
      <c r="D98" s="162" t="s">
        <v>65</v>
      </c>
      <c r="E98" s="163">
        <v>223</v>
      </c>
    </row>
    <row r="99" spans="2:5" hidden="1">
      <c r="B99" s="161">
        <v>233</v>
      </c>
      <c r="C99" s="161"/>
      <c r="D99" s="162" t="s">
        <v>66</v>
      </c>
      <c r="E99" s="163">
        <v>233</v>
      </c>
    </row>
    <row r="100" spans="2:5" hidden="1">
      <c r="B100" s="161">
        <v>238</v>
      </c>
      <c r="C100" s="161"/>
      <c r="D100" s="162" t="s">
        <v>67</v>
      </c>
      <c r="E100" s="163">
        <v>238</v>
      </c>
    </row>
    <row r="101" spans="2:5" hidden="1">
      <c r="B101" s="161">
        <v>239</v>
      </c>
      <c r="C101" s="161"/>
      <c r="D101" s="162" t="s">
        <v>68</v>
      </c>
      <c r="E101" s="163">
        <v>239</v>
      </c>
    </row>
    <row r="102" spans="2:5" hidden="1">
      <c r="B102" s="161">
        <v>244</v>
      </c>
      <c r="C102" s="161"/>
      <c r="D102" s="162" t="s">
        <v>2262</v>
      </c>
      <c r="E102" s="163">
        <v>244</v>
      </c>
    </row>
    <row r="103" spans="2:5" hidden="1">
      <c r="B103" s="161">
        <v>245</v>
      </c>
      <c r="C103" s="161"/>
      <c r="D103" s="162" t="s">
        <v>470</v>
      </c>
      <c r="E103" s="163">
        <v>245</v>
      </c>
    </row>
    <row r="104" spans="2:5" ht="22.5" hidden="1">
      <c r="B104" s="161">
        <v>262</v>
      </c>
      <c r="C104" s="161"/>
      <c r="D104" s="162" t="s">
        <v>2213</v>
      </c>
      <c r="E104" s="163" t="s">
        <v>2995</v>
      </c>
    </row>
    <row r="105" spans="2:5" hidden="1">
      <c r="B105" s="161">
        <v>301</v>
      </c>
      <c r="C105" s="161"/>
      <c r="D105" s="162" t="s">
        <v>2215</v>
      </c>
      <c r="E105" s="163" t="s">
        <v>203</v>
      </c>
    </row>
    <row r="106" spans="2:5" hidden="1">
      <c r="B106" s="161">
        <v>327</v>
      </c>
      <c r="C106" s="161"/>
      <c r="D106" s="162" t="s">
        <v>2987</v>
      </c>
      <c r="E106" s="163">
        <v>327</v>
      </c>
    </row>
    <row r="107" spans="2:5" hidden="1">
      <c r="B107" s="161">
        <v>350</v>
      </c>
      <c r="C107" s="161"/>
      <c r="D107" s="162" t="s">
        <v>2217</v>
      </c>
      <c r="E107" s="163">
        <v>350</v>
      </c>
    </row>
    <row r="108" spans="2:5" hidden="1">
      <c r="B108" s="161">
        <v>402</v>
      </c>
      <c r="C108" s="161"/>
      <c r="D108" s="162" t="s">
        <v>69</v>
      </c>
      <c r="E108" s="163">
        <v>402</v>
      </c>
    </row>
    <row r="109" spans="2:5" hidden="1">
      <c r="B109" s="161">
        <v>403</v>
      </c>
      <c r="C109" s="161"/>
      <c r="D109" s="162" t="s">
        <v>2560</v>
      </c>
      <c r="E109" s="163">
        <v>403</v>
      </c>
    </row>
    <row r="110" spans="2:5" hidden="1">
      <c r="B110" s="161">
        <v>409</v>
      </c>
      <c r="C110" s="161"/>
      <c r="D110" s="162" t="s">
        <v>2719</v>
      </c>
      <c r="E110" s="163">
        <v>409</v>
      </c>
    </row>
    <row r="111" spans="2:5" hidden="1">
      <c r="B111" s="161">
        <v>411</v>
      </c>
      <c r="C111" s="161"/>
      <c r="D111" s="162" t="s">
        <v>71</v>
      </c>
      <c r="E111" s="163">
        <v>411</v>
      </c>
    </row>
    <row r="112" spans="2:5" hidden="1">
      <c r="B112" s="161">
        <v>413</v>
      </c>
      <c r="C112" s="161"/>
      <c r="D112" s="162" t="s">
        <v>2266</v>
      </c>
      <c r="E112" s="163">
        <v>413</v>
      </c>
    </row>
    <row r="113" spans="2:5" hidden="1">
      <c r="B113" s="161">
        <v>417</v>
      </c>
      <c r="C113" s="161"/>
      <c r="D113" s="162" t="s">
        <v>72</v>
      </c>
      <c r="E113" s="163">
        <v>417</v>
      </c>
    </row>
    <row r="114" spans="2:5" hidden="1">
      <c r="B114" s="161">
        <v>423</v>
      </c>
      <c r="C114" s="161"/>
      <c r="D114" s="162" t="s">
        <v>73</v>
      </c>
      <c r="E114" s="163">
        <v>423</v>
      </c>
    </row>
    <row r="115" spans="2:5" hidden="1">
      <c r="B115" s="161">
        <v>425</v>
      </c>
      <c r="C115" s="161"/>
      <c r="D115" s="162" t="s">
        <v>74</v>
      </c>
      <c r="E115" s="163" t="s">
        <v>212</v>
      </c>
    </row>
    <row r="116" spans="2:5" hidden="1">
      <c r="B116" s="161">
        <v>440</v>
      </c>
      <c r="C116" s="161"/>
      <c r="D116" s="162" t="s">
        <v>75</v>
      </c>
      <c r="E116" s="163">
        <v>440</v>
      </c>
    </row>
    <row r="117" spans="2:5" hidden="1">
      <c r="B117" s="161">
        <v>501</v>
      </c>
      <c r="C117" s="161"/>
      <c r="D117" s="162" t="s">
        <v>76</v>
      </c>
      <c r="E117" s="163" t="s">
        <v>2996</v>
      </c>
    </row>
    <row r="118" spans="2:5" hidden="1">
      <c r="B118" s="161">
        <v>505</v>
      </c>
      <c r="C118" s="161"/>
      <c r="D118" s="162" t="s">
        <v>473</v>
      </c>
      <c r="E118" s="163">
        <v>505</v>
      </c>
    </row>
    <row r="119" spans="2:5" hidden="1">
      <c r="B119" s="161">
        <v>601</v>
      </c>
      <c r="C119" s="161"/>
      <c r="D119" s="162" t="s">
        <v>77</v>
      </c>
      <c r="E119" s="163">
        <v>601</v>
      </c>
    </row>
    <row r="120" spans="2:5" hidden="1">
      <c r="B120" s="161">
        <v>602</v>
      </c>
      <c r="C120" s="161"/>
      <c r="D120" s="162" t="s">
        <v>474</v>
      </c>
      <c r="E120" s="163">
        <v>602</v>
      </c>
    </row>
    <row r="121" spans="2:5" ht="90" hidden="1">
      <c r="B121" s="161">
        <v>701</v>
      </c>
      <c r="C121" s="161"/>
      <c r="D121" s="162" t="s">
        <v>2390</v>
      </c>
      <c r="E121" s="163" t="s">
        <v>2997</v>
      </c>
    </row>
    <row r="122" spans="2:5" hidden="1">
      <c r="B122" s="161">
        <v>711</v>
      </c>
      <c r="C122" s="161"/>
      <c r="D122" s="162" t="s">
        <v>78</v>
      </c>
      <c r="E122" s="163">
        <v>711</v>
      </c>
    </row>
    <row r="123" spans="2:5" ht="45" hidden="1">
      <c r="B123" s="161">
        <v>720</v>
      </c>
      <c r="C123" s="161"/>
      <c r="D123" s="162" t="s">
        <v>2859</v>
      </c>
      <c r="E123" s="163" t="s">
        <v>2998</v>
      </c>
    </row>
    <row r="124" spans="2:5" hidden="1">
      <c r="B124" s="161" t="s">
        <v>250</v>
      </c>
      <c r="C124" s="161"/>
      <c r="D124" s="164" t="s">
        <v>254</v>
      </c>
      <c r="E124" s="165" t="s">
        <v>253</v>
      </c>
    </row>
    <row r="125" spans="2:5" hidden="1">
      <c r="B125" s="161" t="s">
        <v>251</v>
      </c>
      <c r="C125" s="161"/>
      <c r="D125" s="164" t="s">
        <v>256</v>
      </c>
      <c r="E125" s="165" t="s">
        <v>255</v>
      </c>
    </row>
    <row r="126" spans="2:5" hidden="1">
      <c r="B126" s="161" t="s">
        <v>252</v>
      </c>
      <c r="C126" s="161"/>
      <c r="D126" s="164" t="s">
        <v>258</v>
      </c>
      <c r="E126" s="165" t="s">
        <v>257</v>
      </c>
    </row>
    <row r="127" spans="2:5" hidden="1">
      <c r="B127" s="161" t="s">
        <v>221</v>
      </c>
      <c r="C127" s="161"/>
      <c r="D127" s="162" t="s">
        <v>90</v>
      </c>
      <c r="E127" s="163" t="s">
        <v>221</v>
      </c>
    </row>
    <row r="128" spans="2:5" hidden="1">
      <c r="B128" s="161" t="s">
        <v>222</v>
      </c>
      <c r="C128" s="161"/>
      <c r="D128" s="162" t="s">
        <v>79</v>
      </c>
      <c r="E128" s="163" t="s">
        <v>222</v>
      </c>
    </row>
    <row r="129" spans="1:5" hidden="1">
      <c r="B129" s="161" t="s">
        <v>223</v>
      </c>
      <c r="C129" s="161"/>
      <c r="D129" s="162" t="s">
        <v>80</v>
      </c>
      <c r="E129" s="163" t="s">
        <v>223</v>
      </c>
    </row>
    <row r="130" spans="1:5" hidden="1">
      <c r="B130" s="161" t="s">
        <v>224</v>
      </c>
      <c r="C130" s="161"/>
      <c r="D130" s="162" t="s">
        <v>81</v>
      </c>
      <c r="E130" s="163" t="s">
        <v>224</v>
      </c>
    </row>
    <row r="131" spans="1:5" hidden="1">
      <c r="B131" s="161" t="s">
        <v>225</v>
      </c>
      <c r="C131" s="161"/>
      <c r="D131" s="162" t="s">
        <v>89</v>
      </c>
      <c r="E131" s="163" t="s">
        <v>225</v>
      </c>
    </row>
    <row r="132" spans="1:5" hidden="1">
      <c r="B132" s="161" t="s">
        <v>226</v>
      </c>
      <c r="C132" s="161"/>
      <c r="D132" s="162" t="s">
        <v>88</v>
      </c>
      <c r="E132" s="163" t="s">
        <v>226</v>
      </c>
    </row>
    <row r="133" spans="1:5" hidden="1">
      <c r="B133" s="161" t="s">
        <v>227</v>
      </c>
      <c r="C133" s="161"/>
      <c r="D133" s="162" t="s">
        <v>82</v>
      </c>
      <c r="E133" s="163" t="s">
        <v>227</v>
      </c>
    </row>
    <row r="134" spans="1:5" hidden="1">
      <c r="B134" s="161" t="s">
        <v>228</v>
      </c>
      <c r="C134" s="161"/>
      <c r="D134" s="162" t="s">
        <v>229</v>
      </c>
      <c r="E134" s="163" t="s">
        <v>228</v>
      </c>
    </row>
    <row r="135" spans="1:5" hidden="1">
      <c r="B135" s="161" t="s">
        <v>230</v>
      </c>
      <c r="C135" s="161"/>
      <c r="D135" s="3" t="s">
        <v>83</v>
      </c>
      <c r="E135" s="163" t="s">
        <v>230</v>
      </c>
    </row>
    <row r="136" spans="1:5" hidden="1">
      <c r="B136" s="161" t="s">
        <v>231</v>
      </c>
      <c r="C136" s="161"/>
      <c r="D136" s="3" t="s">
        <v>93</v>
      </c>
      <c r="E136" s="163" t="s">
        <v>231</v>
      </c>
    </row>
    <row r="137" spans="1:5" hidden="1">
      <c r="B137" s="161" t="s">
        <v>232</v>
      </c>
      <c r="C137" s="161"/>
      <c r="D137" s="162" t="s">
        <v>84</v>
      </c>
      <c r="E137" s="163" t="s">
        <v>232</v>
      </c>
    </row>
    <row r="138" spans="1:5" hidden="1">
      <c r="B138" s="161" t="s">
        <v>233</v>
      </c>
      <c r="C138" s="161"/>
      <c r="D138" s="162" t="s">
        <v>85</v>
      </c>
      <c r="E138" s="163" t="s">
        <v>233</v>
      </c>
    </row>
    <row r="139" spans="1:5" hidden="1">
      <c r="B139" s="161" t="s">
        <v>234</v>
      </c>
      <c r="C139" s="161"/>
      <c r="D139" s="162" t="s">
        <v>86</v>
      </c>
      <c r="E139" s="163" t="s">
        <v>234</v>
      </c>
    </row>
    <row r="141" spans="1:5" ht="13.5">
      <c r="A141" s="18" t="s">
        <v>2361</v>
      </c>
    </row>
    <row r="142" spans="1:5" ht="13.5">
      <c r="A142" s="28" t="s">
        <v>2860</v>
      </c>
    </row>
    <row r="143" spans="1:5">
      <c r="A143" s="15" t="s">
        <v>2358</v>
      </c>
      <c r="C143" s="99" t="s">
        <v>442</v>
      </c>
    </row>
    <row r="145" spans="1:6">
      <c r="A145" s="15" t="s">
        <v>2359</v>
      </c>
      <c r="C145" s="99" t="s">
        <v>442</v>
      </c>
    </row>
    <row r="147" spans="1:6">
      <c r="A147" s="15" t="s">
        <v>2360</v>
      </c>
      <c r="C147" s="99" t="s">
        <v>442</v>
      </c>
    </row>
    <row r="150" spans="1:6">
      <c r="A150" s="15" t="s">
        <v>3001</v>
      </c>
    </row>
    <row r="152" spans="1:6">
      <c r="A152" s="307" t="str">
        <f>IF(OR(C143="yes",C145="yes",C147="yes"),"Answer Required","N/A")</f>
        <v>N/A</v>
      </c>
      <c r="B152" s="308"/>
      <c r="C152" s="308"/>
      <c r="D152" s="308"/>
      <c r="E152" s="308"/>
      <c r="F152" s="309"/>
    </row>
    <row r="153" spans="1:6">
      <c r="A153" s="310"/>
      <c r="B153" s="311"/>
      <c r="C153" s="311"/>
      <c r="D153" s="311"/>
      <c r="E153" s="311"/>
      <c r="F153" s="312"/>
    </row>
    <row r="154" spans="1:6">
      <c r="A154" s="310"/>
      <c r="B154" s="311"/>
      <c r="C154" s="311"/>
      <c r="D154" s="311"/>
      <c r="E154" s="311"/>
      <c r="F154" s="312"/>
    </row>
    <row r="155" spans="1:6">
      <c r="A155" s="313"/>
      <c r="B155" s="314"/>
      <c r="C155" s="314"/>
      <c r="D155" s="314"/>
      <c r="E155" s="314"/>
      <c r="F155" s="315"/>
    </row>
  </sheetData>
  <sheetProtection algorithmName="SHA-512" hashValue="g29Ft3L9hbHSCqWVXAKQmfdSlvbYdgILmoJTHfE1cKOhcOyUrRj0r3OvH6HQe4k6a4jHTvCnT9JKc2k9lShRFQ==" saltValue="QME/ebmEShkMrprvWurGNQ==" spinCount="100000" sheet="1" objects="1" scenarios="1"/>
  <customSheetViews>
    <customSheetView guid="{60D60471-931A-48F4-B984-7863E89B9725}" showGridLines="0" hiddenRows="1" showRuler="0">
      <selection activeCell="D53" sqref="D53:E53"/>
      <pageMargins left="0.5" right="0.5" top="1.25" bottom="1" header="0.5" footer="0.5"/>
      <printOptions horizontalCentered="1"/>
      <pageSetup scale="65" orientation="portrait" cellComments="asDisplayed" r:id="rId1"/>
      <headerFooter alignWithMargins="0">
        <oddHeader>&amp;C&amp;"Times New Roman,Bold"&amp;8Attachment 6
Schedule of Outstanding Installment Purchase Obligations
&amp;A</oddHeader>
        <oddFooter xml:space="preserve">&amp;L&amp;"Times New Roman,Regular"&amp;8&amp;F&amp;R&amp;"Times New Roman,Regular"&amp;8Attachment 6 - &amp;A - Page &amp;P </oddFooter>
      </headerFooter>
    </customSheetView>
  </customSheetViews>
  <mergeCells count="18">
    <mergeCell ref="A5:B5"/>
    <mergeCell ref="D4:F4"/>
    <mergeCell ref="A2:B2"/>
    <mergeCell ref="A3:B3"/>
    <mergeCell ref="A4:B4"/>
    <mergeCell ref="C2:F2"/>
    <mergeCell ref="C3:F3"/>
    <mergeCell ref="C5:F5"/>
    <mergeCell ref="A152:F155"/>
    <mergeCell ref="E35:F35"/>
    <mergeCell ref="E34:F34"/>
    <mergeCell ref="A6:B6"/>
    <mergeCell ref="A24:E24"/>
    <mergeCell ref="A8:B8"/>
    <mergeCell ref="A7:B7"/>
    <mergeCell ref="C6:F6"/>
    <mergeCell ref="C7:F7"/>
    <mergeCell ref="C8:F8"/>
  </mergeCells>
  <phoneticPr fontId="5" type="noConversion"/>
  <conditionalFormatting sqref="A24:E24">
    <cfRule type="cellIs" dxfId="23" priority="1" operator="equal">
      <formula>"Answer Required"</formula>
    </cfRule>
  </conditionalFormatting>
  <conditionalFormatting sqref="A152:F155">
    <cfRule type="containsText" dxfId="22" priority="2" operator="containsText" text="Answer Required">
      <formula>NOT(ISERROR(SEARCH("Answer Required",A152)))</formula>
    </cfRule>
  </conditionalFormatting>
  <conditionalFormatting sqref="C143">
    <cfRule type="cellIs" dxfId="21" priority="7" operator="equal">
      <formula>"Error"</formula>
    </cfRule>
    <cfRule type="cellIs" dxfId="20" priority="8" operator="equal">
      <formula>"Answer Required"</formula>
    </cfRule>
  </conditionalFormatting>
  <conditionalFormatting sqref="C145">
    <cfRule type="cellIs" dxfId="19" priority="5" operator="equal">
      <formula>"Error"</formula>
    </cfRule>
    <cfRule type="cellIs" dxfId="18" priority="6" operator="equal">
      <formula>"Answer Required"</formula>
    </cfRule>
  </conditionalFormatting>
  <conditionalFormatting sqref="C147">
    <cfRule type="cellIs" dxfId="17" priority="3" operator="equal">
      <formula>"Error"</formula>
    </cfRule>
    <cfRule type="cellIs" dxfId="16" priority="4" operator="equal">
      <formula>"Answer Required"</formula>
    </cfRule>
  </conditionalFormatting>
  <dataValidations xWindow="364" yWindow="195" count="12">
    <dataValidation type="whole" allowBlank="1" showInputMessage="1" showErrorMessage="1" errorTitle="Enter Whole Number" error="Enter a whole number." promptTitle="Enter a whole number" sqref="B41:C54" xr:uid="{00000000-0002-0000-0000-000000000000}">
      <formula1>-9999999999999</formula1>
      <formula2>9999999999999</formula2>
    </dataValidation>
    <dataValidation type="whole" allowBlank="1" showInputMessage="1" showErrorMessage="1" errorTitle="Enter a Negative Whole Number" error="Enter a negative whole number." promptTitle="Enter a negative whole number" sqref="D41:D54" xr:uid="{00000000-0002-0000-0000-000001000000}">
      <formula1>-9999999999999</formula1>
      <formula2>-1</formula2>
    </dataValidation>
    <dataValidation type="whole" allowBlank="1" showInputMessage="1" showErrorMessage="1" errorTitle="Enter whole number" error="Enter a whole number." promptTitle="Enter a whole number" sqref="D29:E31" xr:uid="{00000000-0002-0000-0000-000002000000}">
      <formula1>-9999999999999</formula1>
      <formula2>9999999999999</formula2>
    </dataValidation>
    <dataValidation type="whole" allowBlank="1" showErrorMessage="1" error="Enter a whole number" sqref="A25 A22" xr:uid="{00000000-0002-0000-0000-000003000000}">
      <formula1>-9.99999999999999E+34</formula1>
      <formula2>9.99999999999999E+36</formula2>
    </dataValidation>
    <dataValidation allowBlank="1" showErrorMessage="1" error="Enter a whole number" sqref="A24 A21" xr:uid="{00000000-0002-0000-0000-000004000000}"/>
    <dataValidation allowBlank="1" showInputMessage="1" showErrorMessage="1" errorTitle="Enter Whole Number" error="The agency did not enter a whole number, please round the amount.  Enter a whole number ONLY." promptTitle="Enter a whole number" sqref="A17 D17:D19 C21 D22" xr:uid="{00000000-0002-0000-0000-000005000000}"/>
    <dataValidation allowBlank="1" showErrorMessage="1" error="Enter a date between 7/2/07 and 12/15/07" prompt="If this submission is a revision to a previous submission for which DOA acknowledged receipt and acceptance, COMPLETE THE REVISION CONTROL LOG TAB." sqref="C8:C10" xr:uid="{00000000-0002-0000-0000-000006000000}"/>
    <dataValidation type="whole" allowBlank="1" showInputMessage="1" showErrorMessage="1" errorTitle="Enter Whole Number" error="Enter a whole number." sqref="A15:E15" xr:uid="{00000000-0002-0000-0000-000007000000}">
      <formula1>-9999999999999</formula1>
      <formula2>9999999999999</formula2>
    </dataValidation>
    <dataValidation type="whole" allowBlank="1" showInputMessage="1" showErrorMessage="1" error="Please enter a Cardinal fund number from 1000 to 99999." sqref="D35" xr:uid="{00000000-0002-0000-0000-000009000000}">
      <formula1>1000</formula1>
      <formula2>99999</formula2>
    </dataValidation>
    <dataValidation type="list" allowBlank="1" showInputMessage="1" showErrorMessage="1" error="Use drop-down list to choose a function." sqref="C29:C31" xr:uid="{00000000-0002-0000-0000-00000A000000}">
      <formula1>$F$59:$F$65</formula1>
    </dataValidation>
    <dataValidation type="list" allowBlank="1" showInputMessage="1" showErrorMessage="1" error="Use the drop-down list to enter yes or no." sqref="C143 C145 C147" xr:uid="{00000000-0002-0000-0000-00000C000000}">
      <formula1>Yes_No</formula1>
    </dataValidation>
    <dataValidation type="whole" allowBlank="1" showInputMessage="1" showErrorMessage="1" error="Please enter a Cardinal fund number from 01000 to 99999." sqref="A29:A31" xr:uid="{00000000-0002-0000-0000-00000D000000}">
      <formula1>1000</formula1>
      <formula2>99999</formula2>
    </dataValidation>
  </dataValidations>
  <printOptions horizontalCentered="1"/>
  <pageMargins left="0.5" right="0.41" top="1.25" bottom="1" header="0.5" footer="0.5"/>
  <pageSetup scale="64" orientation="portrait" cellComments="asDisplayed" r:id="rId2"/>
  <headerFooter alignWithMargins="0">
    <oddHeader>&amp;C&amp;"Times New Roman,Bold"&amp;8Attachment 5
Energy Performance Contracts 
&amp;A</oddHeader>
    <oddFooter xml:space="preserve">&amp;L&amp;F \ &amp;A&amp;R&amp;"Times New Roman,Regular"&amp;8Page &amp;P </oddFooter>
  </headerFooter>
  <legacyDrawing r:id="rId3"/>
  <extLst>
    <ext xmlns:x14="http://schemas.microsoft.com/office/spreadsheetml/2009/9/main" uri="{CCE6A557-97BC-4b89-ADB6-D9C93CAAB3DF}">
      <x14:dataValidations xmlns:xm="http://schemas.microsoft.com/office/excel/2006/main" xWindow="364" yWindow="195" count="1">
        <x14:dataValidation type="list" allowBlank="1" showInputMessage="1" showErrorMessage="1" error="Use the drop-down list to enter an agency number." xr:uid="{00000000-0002-0000-0000-00000E000000}">
          <x14:formula1>
            <xm:f>'ALL AGENCY TABLE'!$A$2:$A$175</xm:f>
          </x14:formula1>
          <xm:sqref>C2:F2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L89"/>
  <sheetViews>
    <sheetView showGridLines="0" zoomScaleNormal="100" zoomScaleSheetLayoutView="85" workbookViewId="0">
      <selection activeCell="B4" sqref="B4:F4"/>
    </sheetView>
  </sheetViews>
  <sheetFormatPr defaultColWidth="8.85546875" defaultRowHeight="11.25"/>
  <cols>
    <col min="1" max="1" width="38.28515625" style="1" customWidth="1"/>
    <col min="2" max="2" width="15.85546875" style="1" customWidth="1"/>
    <col min="3" max="3" width="2.28515625" style="1" customWidth="1"/>
    <col min="4" max="4" width="13.85546875" style="1" customWidth="1"/>
    <col min="5" max="5" width="2.28515625" style="1" customWidth="1"/>
    <col min="6" max="6" width="18.85546875" style="1" customWidth="1"/>
    <col min="7" max="7" width="2.42578125" style="1" customWidth="1"/>
    <col min="8" max="8" width="17.85546875" style="1" customWidth="1"/>
    <col min="9" max="9" width="1.28515625" style="1" customWidth="1"/>
    <col min="10" max="10" width="16.28515625" style="1" customWidth="1"/>
    <col min="11" max="11" width="1.5703125" style="1" customWidth="1"/>
    <col min="12" max="12" width="16.85546875" style="1" customWidth="1"/>
    <col min="13" max="16384" width="8.85546875" style="1"/>
  </cols>
  <sheetData>
    <row r="1" spans="1:9">
      <c r="A1" s="2" t="s">
        <v>300</v>
      </c>
      <c r="B1" s="344" t="str">
        <f>IF('Debt Worksheet'!$C$2="","",'Debt Worksheet'!$C$2)</f>
        <v/>
      </c>
      <c r="C1" s="345"/>
      <c r="D1" s="345"/>
      <c r="E1" s="345"/>
      <c r="F1" s="346"/>
      <c r="H1" s="31"/>
      <c r="I1" s="31"/>
    </row>
    <row r="2" spans="1:9" ht="35.25" customHeight="1">
      <c r="A2" s="2" t="s">
        <v>290</v>
      </c>
      <c r="B2" s="347" t="str">
        <f>'Debt Worksheet'!$C$3</f>
        <v/>
      </c>
      <c r="C2" s="348"/>
      <c r="D2" s="348"/>
      <c r="E2" s="348"/>
      <c r="F2" s="349"/>
      <c r="H2" s="31"/>
      <c r="I2" s="31"/>
    </row>
    <row r="3" spans="1:9" s="3" customFormat="1" ht="33" hidden="1" customHeight="1">
      <c r="A3" s="153" t="s">
        <v>235</v>
      </c>
      <c r="B3" s="350">
        <f>'Debt Worksheet'!$D$4</f>
        <v>0</v>
      </c>
      <c r="C3" s="351"/>
      <c r="D3" s="351"/>
      <c r="E3" s="351"/>
      <c r="F3" s="352"/>
      <c r="H3" s="31"/>
      <c r="I3" s="31"/>
    </row>
    <row r="4" spans="1:9" s="3" customFormat="1" ht="12.75">
      <c r="A4" s="2" t="str">
        <f>'Debt Worksheet'!A5:B5</f>
        <v>Agency Contact Name:</v>
      </c>
      <c r="B4" s="360" t="str">
        <f>IF('Debt Worksheet'!C5="","",'Debt Worksheet'!C5)</f>
        <v/>
      </c>
      <c r="C4" s="360"/>
      <c r="D4" s="360"/>
      <c r="E4" s="360"/>
      <c r="F4" s="360"/>
      <c r="G4" s="166"/>
    </row>
    <row r="5" spans="1:9" s="3" customFormat="1" ht="12.75">
      <c r="A5" s="2" t="s">
        <v>23</v>
      </c>
      <c r="B5" s="360" t="str">
        <f>IF('Debt Worksheet'!C6="","",'Debt Worksheet'!C6)</f>
        <v/>
      </c>
      <c r="C5" s="360"/>
      <c r="D5" s="360"/>
      <c r="E5" s="360"/>
      <c r="F5" s="360"/>
      <c r="G5" s="166"/>
    </row>
    <row r="6" spans="1:9" s="3" customFormat="1" ht="12.75">
      <c r="A6" s="2" t="s">
        <v>2740</v>
      </c>
      <c r="B6" s="361" t="str">
        <f>IF('Debt Worksheet'!C7="","",'Debt Worksheet'!C7)</f>
        <v/>
      </c>
      <c r="C6" s="361"/>
      <c r="D6" s="361"/>
      <c r="E6" s="361"/>
      <c r="F6" s="361"/>
      <c r="G6" s="166"/>
    </row>
    <row r="7" spans="1:9" s="3" customFormat="1" ht="12.75" customHeight="1">
      <c r="A7" s="2" t="s">
        <v>24</v>
      </c>
      <c r="B7" s="362" t="str">
        <f>IF('Debt Worksheet'!C8="","",'Debt Worksheet'!C8)</f>
        <v/>
      </c>
      <c r="C7" s="362"/>
      <c r="D7" s="362"/>
      <c r="E7" s="362"/>
      <c r="F7" s="362"/>
      <c r="G7" s="167"/>
    </row>
    <row r="8" spans="1:9" s="3" customFormat="1" ht="12.75" customHeight="1">
      <c r="A8" s="31"/>
      <c r="B8" s="32"/>
      <c r="C8" s="32"/>
      <c r="D8" s="32"/>
      <c r="E8" s="32"/>
      <c r="F8" s="167"/>
      <c r="G8" s="167"/>
    </row>
    <row r="9" spans="1:9" s="3" customFormat="1" ht="12.75" customHeight="1">
      <c r="A9" s="18" t="s">
        <v>293</v>
      </c>
      <c r="B9" s="32"/>
      <c r="C9" s="107"/>
      <c r="D9" s="107"/>
      <c r="E9" s="32"/>
      <c r="F9" s="167"/>
      <c r="G9" s="167"/>
    </row>
    <row r="11" spans="1:9" ht="12.75">
      <c r="A11" s="15" t="s">
        <v>291</v>
      </c>
      <c r="D11" s="288"/>
    </row>
    <row r="13" spans="1:9" ht="12.75">
      <c r="A13" s="15" t="s">
        <v>137</v>
      </c>
      <c r="D13" s="288"/>
    </row>
    <row r="14" spans="1:9">
      <c r="A14" s="4"/>
    </row>
    <row r="15" spans="1:9">
      <c r="A15" s="4"/>
    </row>
    <row r="16" spans="1:9">
      <c r="A16" s="4"/>
    </row>
    <row r="17" spans="1:12" ht="12" customHeight="1">
      <c r="A17" s="18" t="s">
        <v>147</v>
      </c>
      <c r="H17" s="107"/>
      <c r="I17" s="107"/>
    </row>
    <row r="18" spans="1:12" ht="24.75" customHeight="1">
      <c r="A18" s="15"/>
      <c r="B18" s="101" t="s">
        <v>2</v>
      </c>
      <c r="D18" s="102" t="s">
        <v>2362</v>
      </c>
      <c r="F18" s="102" t="s">
        <v>483</v>
      </c>
      <c r="G18" s="102"/>
      <c r="H18" s="102" t="s">
        <v>2985</v>
      </c>
      <c r="I18" s="102"/>
      <c r="J18" s="101" t="s">
        <v>302</v>
      </c>
      <c r="K18" s="102"/>
      <c r="L18" s="102" t="s">
        <v>303</v>
      </c>
    </row>
    <row r="19" spans="1:12" ht="36.75" customHeight="1">
      <c r="A19" s="15" t="s">
        <v>148</v>
      </c>
      <c r="B19" s="39"/>
      <c r="D19" s="35"/>
      <c r="F19" s="266"/>
      <c r="H19" s="40" t="str">
        <f>IF(ISNA(VLOOKUP($B$1,ALL_AGENCY_TABLE,7,FALSE)),"",(VLOOKUP($B$1,ALL_AGENCY_TABLE,7,FALSE)))</f>
        <v/>
      </c>
      <c r="I19" s="112"/>
      <c r="J19" s="40" t="str">
        <f>IF(ISERR(H19-B19),"",(H19-B19))</f>
        <v/>
      </c>
      <c r="K19" s="168"/>
      <c r="L19" s="178"/>
    </row>
    <row r="20" spans="1:12" ht="12" customHeight="1">
      <c r="A20" s="15"/>
      <c r="H20" s="107"/>
      <c r="I20" s="107"/>
      <c r="J20" s="168"/>
      <c r="K20" s="168"/>
      <c r="L20" s="168"/>
    </row>
    <row r="21" spans="1:12" ht="12.75">
      <c r="A21" s="15" t="s">
        <v>414</v>
      </c>
      <c r="B21" s="40">
        <f>'Debt Worksheet'!B15</f>
        <v>0</v>
      </c>
      <c r="D21" s="35"/>
      <c r="F21" s="266"/>
      <c r="G21" s="103"/>
      <c r="H21" s="107"/>
      <c r="I21" s="107"/>
    </row>
    <row r="22" spans="1:12" ht="12" customHeight="1">
      <c r="A22" s="15"/>
      <c r="H22" s="107"/>
      <c r="I22" s="107"/>
    </row>
    <row r="23" spans="1:12" ht="12.75">
      <c r="A23" s="15" t="s">
        <v>2249</v>
      </c>
      <c r="B23" s="39"/>
      <c r="D23" s="35"/>
      <c r="F23" s="266"/>
      <c r="G23" s="103"/>
      <c r="H23" s="107"/>
      <c r="I23" s="107"/>
    </row>
    <row r="24" spans="1:12" ht="12" customHeight="1">
      <c r="A24" s="15"/>
      <c r="H24" s="107"/>
      <c r="I24" s="107"/>
    </row>
    <row r="25" spans="1:12" ht="12.75">
      <c r="A25" s="15" t="s">
        <v>140</v>
      </c>
      <c r="B25" s="39"/>
      <c r="D25" s="35"/>
      <c r="F25" s="266"/>
      <c r="G25" s="103"/>
      <c r="H25" s="107"/>
      <c r="I25" s="107"/>
    </row>
    <row r="26" spans="1:12" ht="12" customHeight="1">
      <c r="A26" s="15"/>
      <c r="H26" s="107"/>
      <c r="I26" s="107"/>
    </row>
    <row r="27" spans="1:12" ht="12" customHeight="1">
      <c r="A27" s="15" t="s">
        <v>413</v>
      </c>
      <c r="B27" s="39"/>
      <c r="H27" s="107"/>
      <c r="I27" s="107"/>
    </row>
    <row r="28" spans="1:12" ht="12" customHeight="1">
      <c r="A28" s="15"/>
      <c r="H28" s="107"/>
      <c r="I28" s="107"/>
    </row>
    <row r="29" spans="1:12" ht="12.75">
      <c r="A29" s="15" t="s">
        <v>380</v>
      </c>
      <c r="B29" s="39"/>
      <c r="D29" s="35"/>
      <c r="F29" s="266"/>
      <c r="G29" s="103"/>
      <c r="H29" s="178"/>
      <c r="I29" s="177" t="s">
        <v>301</v>
      </c>
    </row>
    <row r="30" spans="1:12" ht="12" customHeight="1">
      <c r="A30" s="219" t="s">
        <v>379</v>
      </c>
      <c r="H30" s="107"/>
      <c r="I30" s="107"/>
    </row>
    <row r="31" spans="1:12" ht="12" customHeight="1">
      <c r="A31" s="15" t="s">
        <v>149</v>
      </c>
      <c r="B31" s="40">
        <f>B19+B21+B23-ABS(B25)-ABS(B29)-ABS(B27)</f>
        <v>0</v>
      </c>
      <c r="D31" s="101"/>
      <c r="F31" s="103"/>
      <c r="G31" s="103"/>
      <c r="H31" s="107"/>
      <c r="I31" s="107"/>
    </row>
    <row r="32" spans="1:12" ht="34.5" customHeight="1">
      <c r="A32" s="15"/>
      <c r="B32" s="112"/>
      <c r="D32" s="101"/>
      <c r="F32" s="103"/>
      <c r="G32" s="103"/>
      <c r="H32" s="107"/>
      <c r="I32" s="107"/>
    </row>
    <row r="33" spans="1:12" ht="12" customHeight="1">
      <c r="A33" s="18" t="s">
        <v>3002</v>
      </c>
      <c r="B33" s="169"/>
      <c r="D33" s="101"/>
      <c r="F33" s="103"/>
      <c r="G33" s="103"/>
      <c r="H33" s="107"/>
      <c r="I33" s="107"/>
    </row>
    <row r="34" spans="1:12" ht="12" customHeight="1">
      <c r="A34" s="15" t="s">
        <v>240</v>
      </c>
      <c r="B34" s="39"/>
      <c r="C34" s="107"/>
      <c r="D34" s="107"/>
    </row>
    <row r="35" spans="1:12" ht="12" customHeight="1">
      <c r="A35" s="104"/>
      <c r="B35" s="107"/>
      <c r="C35" s="107"/>
      <c r="D35" s="107"/>
    </row>
    <row r="36" spans="1:12" ht="12" customHeight="1">
      <c r="A36" s="15" t="s">
        <v>298</v>
      </c>
      <c r="B36" s="39"/>
      <c r="C36" s="107"/>
      <c r="D36" s="107"/>
    </row>
    <row r="37" spans="1:12" ht="12" customHeight="1">
      <c r="A37" s="104"/>
      <c r="B37" s="107"/>
      <c r="C37" s="107"/>
      <c r="D37" s="107"/>
    </row>
    <row r="38" spans="1:12" ht="12" hidden="1" customHeight="1">
      <c r="A38" s="104" t="s">
        <v>241</v>
      </c>
      <c r="B38" s="39"/>
      <c r="C38" s="107"/>
      <c r="D38" s="107"/>
    </row>
    <row r="39" spans="1:12" ht="12" customHeight="1">
      <c r="A39" s="15" t="s">
        <v>8</v>
      </c>
      <c r="B39" s="40">
        <f>IF(B34+B36=B31,B34+B36,"ERROR")</f>
        <v>0</v>
      </c>
    </row>
    <row r="40" spans="1:12" ht="12" customHeight="1">
      <c r="B40" s="254">
        <f>B31-(B34+B36)</f>
        <v>0</v>
      </c>
      <c r="C40" s="198" t="s">
        <v>286</v>
      </c>
    </row>
    <row r="41" spans="1:12" ht="12" customHeight="1">
      <c r="A41" s="15"/>
      <c r="H41" s="107"/>
      <c r="I41" s="107"/>
    </row>
    <row r="42" spans="1:12" ht="12" customHeight="1">
      <c r="A42" s="18" t="s">
        <v>150</v>
      </c>
      <c r="H42" s="107"/>
      <c r="I42" s="107"/>
    </row>
    <row r="43" spans="1:12" ht="12" customHeight="1">
      <c r="A43" s="15"/>
      <c r="H43" s="107"/>
      <c r="I43" s="107"/>
    </row>
    <row r="44" spans="1:12" ht="24" customHeight="1">
      <c r="A44" s="363" t="s">
        <v>2863</v>
      </c>
      <c r="B44" s="363"/>
      <c r="C44" s="363"/>
      <c r="D44" s="363"/>
      <c r="E44" s="363"/>
      <c r="F44" s="363"/>
      <c r="G44" s="363"/>
      <c r="H44" s="363"/>
      <c r="I44" s="363"/>
      <c r="K44" s="112"/>
      <c r="L44" s="39"/>
    </row>
    <row r="45" spans="1:12" ht="15.75" hidden="1" customHeight="1">
      <c r="A45" s="364" t="s">
        <v>443</v>
      </c>
      <c r="B45" s="365"/>
      <c r="C45" s="365"/>
      <c r="D45" s="365"/>
      <c r="E45" s="365"/>
      <c r="F45" s="365"/>
      <c r="G45" s="365"/>
      <c r="H45" s="365"/>
      <c r="I45" s="365"/>
      <c r="J45" s="365"/>
      <c r="K45" s="112"/>
      <c r="L45" s="251" t="str">
        <f>IF(L44&gt;0,"Answer Required","N/A")</f>
        <v>N/A</v>
      </c>
    </row>
    <row r="46" spans="1:12" ht="12.75" hidden="1">
      <c r="A46" s="364" t="s">
        <v>444</v>
      </c>
      <c r="B46" s="365"/>
      <c r="C46" s="365"/>
      <c r="D46" s="365"/>
      <c r="E46" s="365"/>
      <c r="F46" s="365"/>
      <c r="G46" s="365"/>
      <c r="H46" s="365"/>
      <c r="I46" s="160"/>
      <c r="J46" s="160"/>
      <c r="K46" s="112"/>
      <c r="L46" s="112"/>
    </row>
    <row r="47" spans="1:12" ht="12" customHeight="1">
      <c r="A47" s="38"/>
      <c r="K47" s="107"/>
      <c r="L47" s="107"/>
    </row>
    <row r="48" spans="1:12" ht="12" customHeight="1">
      <c r="A48" s="15" t="s">
        <v>2864</v>
      </c>
      <c r="K48" s="112"/>
      <c r="L48" s="39"/>
    </row>
    <row r="49" spans="1:12" ht="12" customHeight="1">
      <c r="A49" s="15"/>
      <c r="H49" s="107"/>
      <c r="I49" s="107"/>
    </row>
    <row r="50" spans="1:12" ht="12" customHeight="1">
      <c r="A50" s="15" t="s">
        <v>416</v>
      </c>
      <c r="K50" s="112"/>
      <c r="L50" s="39"/>
    </row>
    <row r="51" spans="1:12" ht="12" customHeight="1">
      <c r="A51" s="15"/>
      <c r="J51" s="136"/>
      <c r="K51" s="112"/>
      <c r="L51" s="112"/>
    </row>
    <row r="52" spans="1:12" ht="12" hidden="1" customHeight="1">
      <c r="A52" s="15"/>
      <c r="I52" s="136"/>
      <c r="K52" s="112"/>
      <c r="L52" s="112"/>
    </row>
    <row r="53" spans="1:12" ht="12" hidden="1" customHeight="1">
      <c r="A53" s="15"/>
    </row>
    <row r="54" spans="1:12" ht="12" hidden="1" customHeight="1">
      <c r="A54" s="15" t="s">
        <v>259</v>
      </c>
      <c r="B54" s="40" t="e">
        <f>VLOOKUP($B$1,ALL_AGENCY_TABLE,6,FALSE)</f>
        <v>#N/A</v>
      </c>
    </row>
    <row r="55" spans="1:12" ht="7.5" hidden="1" customHeight="1">
      <c r="A55" s="15"/>
      <c r="B55" s="112"/>
    </row>
    <row r="56" spans="1:12" ht="12" hidden="1" customHeight="1">
      <c r="A56" s="15" t="s">
        <v>260</v>
      </c>
      <c r="B56" s="40">
        <f>(B39-L44-L50)</f>
        <v>0</v>
      </c>
    </row>
    <row r="57" spans="1:12" ht="6.75" customHeight="1">
      <c r="A57" s="15"/>
      <c r="K57" s="112"/>
      <c r="L57" s="112"/>
    </row>
    <row r="58" spans="1:12" ht="12.75">
      <c r="A58" s="18" t="s">
        <v>236</v>
      </c>
      <c r="H58" s="107"/>
      <c r="I58" s="107"/>
    </row>
    <row r="59" spans="1:12" ht="12.75">
      <c r="A59" s="18"/>
      <c r="H59" s="107"/>
      <c r="I59" s="107"/>
    </row>
    <row r="60" spans="1:12" ht="12.75">
      <c r="A60" s="15"/>
      <c r="H60" s="107"/>
      <c r="I60" s="107"/>
    </row>
    <row r="61" spans="1:12" ht="36.75" customHeight="1">
      <c r="A61" s="363" t="s">
        <v>2999</v>
      </c>
      <c r="B61" s="363"/>
      <c r="C61" s="363"/>
      <c r="D61" s="363"/>
      <c r="E61" s="363"/>
    </row>
    <row r="63" spans="1:12" ht="13.5" thickBot="1">
      <c r="A63" s="20" t="s">
        <v>237</v>
      </c>
      <c r="B63" s="366" t="s">
        <v>238</v>
      </c>
      <c r="C63" s="366"/>
      <c r="D63" s="366"/>
    </row>
    <row r="64" spans="1:12" ht="12.75">
      <c r="A64" s="213"/>
      <c r="B64" s="357"/>
      <c r="C64" s="358"/>
      <c r="D64" s="359"/>
      <c r="F64" s="170"/>
      <c r="G64" s="170"/>
      <c r="H64" s="170"/>
      <c r="I64" s="170"/>
      <c r="J64" s="170"/>
    </row>
    <row r="65" spans="1:4" ht="13.5" customHeight="1">
      <c r="A65" s="213"/>
      <c r="B65" s="356"/>
      <c r="C65" s="356"/>
      <c r="D65" s="356"/>
    </row>
    <row r="66" spans="1:4" ht="12.75">
      <c r="A66" s="213"/>
      <c r="B66" s="353"/>
      <c r="C66" s="354"/>
      <c r="D66" s="355"/>
    </row>
    <row r="67" spans="1:4" hidden="1">
      <c r="A67" s="1" t="s">
        <v>328</v>
      </c>
    </row>
    <row r="68" spans="1:4" hidden="1">
      <c r="A68" s="1" t="s">
        <v>329</v>
      </c>
    </row>
    <row r="69" spans="1:4" ht="14.25" hidden="1" customHeight="1">
      <c r="A69" s="1" t="s">
        <v>449</v>
      </c>
    </row>
    <row r="87" spans="1:1" hidden="1">
      <c r="A87" s="1" t="s">
        <v>20</v>
      </c>
    </row>
    <row r="88" spans="1:1" hidden="1">
      <c r="A88" s="1" t="s">
        <v>21</v>
      </c>
    </row>
    <row r="89" spans="1:1" hidden="1">
      <c r="A89" s="1" t="s">
        <v>442</v>
      </c>
    </row>
  </sheetData>
  <sheetProtection algorithmName="SHA-512" hashValue="H9c+xwKDHWmsztaFL3SSDOEIVGQQXq/mRIRFrPNZWAOBG1EOG8He5ypSXNrlmI70/SoRAwz2x8aoWokU+IU2UQ==" saltValue="Hp2JVY1UNnhOiGIKrtXsDw==" spinCount="100000" sheet="1" objects="1" scenarios="1"/>
  <customSheetViews>
    <customSheetView guid="{60D60471-931A-48F4-B984-7863E89B9725}" scale="80" showGridLines="0" showRuler="0" topLeftCell="A12">
      <selection activeCell="A9" sqref="A9"/>
      <pageMargins left="0.75" right="0.75" top="1.25" bottom="1" header="0.5" footer="0.5"/>
      <pageSetup orientation="portrait" r:id="rId1"/>
      <headerFooter alignWithMargins="0">
        <oddHeader>&amp;C&amp;"Times New Roman,Bold"Attachment 6
Schedule of Outstanding Installment Purchase Obligations
&amp;A</oddHeader>
        <oddFooter>&amp;L&amp;"Times New Roman,Regular"&amp;F &amp;R&amp;"Times New Roman,Regular"Attachment 6 - &amp;A - Page &amp;P</oddFooter>
      </headerFooter>
    </customSheetView>
  </customSheetViews>
  <mergeCells count="15">
    <mergeCell ref="B1:F1"/>
    <mergeCell ref="B2:F2"/>
    <mergeCell ref="B3:F3"/>
    <mergeCell ref="B66:D66"/>
    <mergeCell ref="B65:D65"/>
    <mergeCell ref="B64:D64"/>
    <mergeCell ref="B4:F4"/>
    <mergeCell ref="B5:F5"/>
    <mergeCell ref="B6:F6"/>
    <mergeCell ref="B7:F7"/>
    <mergeCell ref="A44:I44"/>
    <mergeCell ref="A61:E61"/>
    <mergeCell ref="A45:J45"/>
    <mergeCell ref="A46:H46"/>
    <mergeCell ref="B63:D63"/>
  </mergeCells>
  <phoneticPr fontId="5" type="noConversion"/>
  <conditionalFormatting sqref="L45:L46">
    <cfRule type="cellIs" dxfId="15" priority="1" operator="equal">
      <formula>"Answer Required"</formula>
    </cfRule>
  </conditionalFormatting>
  <dataValidations xWindow="334" yWindow="444" count="11">
    <dataValidation allowBlank="1" showInputMessage="1" showErrorMessage="1" errorTitle="Enter Whole Number" error="The agency did not enter a whole number, please round the amount.  Enter a whole number ONLY." promptTitle="Enter a whole number" sqref="B54 H29" xr:uid="{00000000-0002-0000-0100-000000000000}"/>
    <dataValidation type="whole" allowBlank="1" showInputMessage="1" showErrorMessage="1" errorTitle="Enter Whole Number" error="The agency did not enter a whole number, please round the amount.  Enter a whole number ONLY." promptTitle="Enter a whole number" sqref="B55:B56 K57:L57 B39 B31:B33 K51:L52" xr:uid="{00000000-0002-0000-0100-000001000000}">
      <formula1>-9999999999</formula1>
      <formula2>9.99999999999999E+23</formula2>
    </dataValidation>
    <dataValidation type="whole" allowBlank="1" showInputMessage="1" showErrorMessage="1" errorTitle="Enter Whole Number" error="The agency did not enter a whole number, please round the amount.  Enter a whole number ONLY." promptTitle="Enter a whole number" sqref="H58:I60 H49:I49 B37 H41:I43 C9:D9 H17:I17 K47:L47 B35 H20:I28 C34:D38 H30:I33" xr:uid="{00000000-0002-0000-0100-000002000000}">
      <formula1>-9999999999</formula1>
      <formula2>9999999999</formula2>
    </dataValidation>
    <dataValidation type="date" allowBlank="1" showErrorMessage="1" error="Enter a date between 5/2/06 and 12/15/06" prompt="If this submission is a revision to a previous submission for which DOA acknowledged receipt and acceptance, COMPLETE THE REVISION CONTROL LOG TAB." sqref="F64:G64" xr:uid="{00000000-0002-0000-0100-000003000000}">
      <formula1>38839</formula1>
      <formula2>39066</formula2>
    </dataValidation>
    <dataValidation allowBlank="1" showErrorMessage="1" error="Enter a date after 6/30/07" prompt="If this submission is a revision to a previous submission for which DOA acknowledged receipt and acceptance, COMPLETE THE REVISION CONTROL LOG TAB." sqref="A64:A66" xr:uid="{00000000-0002-0000-0100-000004000000}"/>
    <dataValidation type="whole" allowBlank="1" showInputMessage="1" showErrorMessage="1" errorTitle="Enter Whole Number" error="Enter a whole number." promptTitle="Enter a whole number" sqref="B66:D66" xr:uid="{00000000-0002-0000-0100-000005000000}">
      <formula1>-9999999999999</formula1>
      <formula2>9999999999999</formula2>
    </dataValidation>
    <dataValidation type="list" allowBlank="1" showInputMessage="1" showErrorMessage="1" error="Use the drop-down list to enter yes or no." sqref="D19 D21 D23 D25 D29" xr:uid="{00000000-0002-0000-0100-000006000000}">
      <formula1>$A$67:$A$68</formula1>
    </dataValidation>
    <dataValidation type="date" allowBlank="1" showInputMessage="1" showErrorMessage="1" error="Enter a date between 6/1/04 and 12/15/04" sqref="G7:G9 F8:F9" xr:uid="{00000000-0002-0000-0100-000007000000}">
      <formula1>38139</formula1>
      <formula2>38336</formula2>
    </dataValidation>
    <dataValidation allowBlank="1" showInputMessage="1" showErrorMessage="1" errorTitle="Enter a date" error="Enter a date between July 1, 2006 and June 30, 2007" sqref="D11 D13" xr:uid="{00000000-0002-0000-0100-000008000000}"/>
    <dataValidation type="whole" allowBlank="1" showInputMessage="1" showErrorMessage="1" errorTitle="Enter whole number" error="Enter a whole number." sqref="B19 B23 B25 B29 B34 B36 B38 B64:D65 K48:L48 K50:L50 K44:K46 L44 B27" xr:uid="{00000000-0002-0000-0100-000009000000}">
      <formula1>-9999999999999</formula1>
      <formula2>9999999999999</formula2>
    </dataValidation>
    <dataValidation type="list" allowBlank="1" showInputMessage="1" showErrorMessage="1" error="Use the drop-down list to enter yes, no, or N/A." sqref="L45" xr:uid="{00000000-0002-0000-0100-00000A000000}">
      <formula1>$A$67:$A$69</formula1>
    </dataValidation>
  </dataValidations>
  <printOptions horizontalCentered="1"/>
  <pageMargins left="0.5" right="0.5" top="1.25" bottom="1" header="0.5" footer="0.5"/>
  <pageSetup scale="66" orientation="portrait" cellComments="asDisplayed" r:id="rId2"/>
  <headerFooter alignWithMargins="0">
    <oddHeader>&amp;C&amp;"Times New Roman,Bold"&amp;8Attachment 5
Energy Performance Contracts 
&amp;A</oddHeader>
    <oddFooter>&amp;L&amp;"Times New Roman,Regular"&amp;8&amp;F \ &amp;A&amp;R&amp;"Times New Roman,Regular"&amp;8Page &amp;P</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68"/>
  <sheetViews>
    <sheetView showGridLines="0" zoomScaleNormal="100" zoomScaleSheetLayoutView="100" workbookViewId="0">
      <selection activeCell="B4" sqref="B4:C4"/>
    </sheetView>
  </sheetViews>
  <sheetFormatPr defaultColWidth="9.140625" defaultRowHeight="12.75"/>
  <cols>
    <col min="1" max="1" width="32.140625" customWidth="1"/>
    <col min="2" max="2" width="32.42578125" customWidth="1"/>
    <col min="3" max="3" width="14.7109375" customWidth="1"/>
    <col min="4" max="4" width="16.140625" customWidth="1"/>
    <col min="5" max="8" width="18.140625" customWidth="1"/>
    <col min="9" max="9" width="18" customWidth="1"/>
    <col min="11" max="11" width="0" hidden="1" customWidth="1"/>
  </cols>
  <sheetData>
    <row r="1" spans="1:6">
      <c r="A1" s="110" t="s">
        <v>300</v>
      </c>
      <c r="B1" s="391" t="str">
        <f>IF('Debt Worksheet'!$C$2="","",'Debt Worksheet'!$C$2)</f>
        <v/>
      </c>
      <c r="C1" s="392"/>
      <c r="D1" s="184"/>
      <c r="E1" s="184"/>
      <c r="F1" s="184"/>
    </row>
    <row r="2" spans="1:6" ht="33.75" customHeight="1">
      <c r="A2" s="110" t="s">
        <v>290</v>
      </c>
      <c r="B2" s="393" t="str">
        <f>'Debt Worksheet'!$C$3</f>
        <v/>
      </c>
      <c r="C2" s="394"/>
      <c r="D2" s="184"/>
      <c r="E2" s="184"/>
      <c r="F2" s="184"/>
    </row>
    <row r="3" spans="1:6" ht="24.75" hidden="1" customHeight="1">
      <c r="A3" s="110" t="s">
        <v>235</v>
      </c>
      <c r="B3" s="185">
        <v>0</v>
      </c>
      <c r="C3" s="185"/>
      <c r="D3" s="184"/>
      <c r="E3" s="184"/>
    </row>
    <row r="4" spans="1:6">
      <c r="A4" s="110" t="s">
        <v>2858</v>
      </c>
      <c r="B4" s="395" t="str">
        <f>IF('Debt Worksheet'!C5="","",'Debt Worksheet'!C5)</f>
        <v/>
      </c>
      <c r="C4" s="396"/>
      <c r="D4" s="31"/>
      <c r="E4" s="31"/>
      <c r="F4" s="31"/>
    </row>
    <row r="5" spans="1:6">
      <c r="A5" s="110" t="s">
        <v>23</v>
      </c>
      <c r="B5" s="360" t="str">
        <f>IF('Debt Worksheet'!C6="","",'Debt Worksheet'!C6)</f>
        <v/>
      </c>
      <c r="C5" s="397"/>
      <c r="D5" s="184"/>
      <c r="E5" s="184"/>
      <c r="F5" s="184"/>
    </row>
    <row r="6" spans="1:6">
      <c r="A6" s="110" t="s">
        <v>2740</v>
      </c>
      <c r="B6" s="361" t="str">
        <f>IF('Debt Worksheet'!C7="","",'Debt Worksheet'!C7)</f>
        <v/>
      </c>
      <c r="C6" s="400"/>
      <c r="D6" s="184"/>
      <c r="E6" s="184"/>
      <c r="F6" s="184"/>
    </row>
    <row r="7" spans="1:6">
      <c r="A7" s="110" t="s">
        <v>24</v>
      </c>
      <c r="B7" s="362" t="str">
        <f>IF('Debt Worksheet'!C8="","",'Debt Worksheet'!C8)</f>
        <v/>
      </c>
      <c r="C7" s="401"/>
      <c r="D7" s="199"/>
      <c r="E7" s="199"/>
      <c r="F7" s="199"/>
    </row>
    <row r="9" spans="1:6">
      <c r="A9" s="18" t="s">
        <v>402</v>
      </c>
      <c r="B9" s="15"/>
      <c r="C9" s="15"/>
      <c r="D9" s="15"/>
      <c r="E9" s="15"/>
    </row>
    <row r="10" spans="1:6">
      <c r="A10" s="15"/>
      <c r="B10" s="15"/>
      <c r="C10" s="15"/>
      <c r="D10" s="15"/>
      <c r="E10" s="15"/>
    </row>
    <row r="11" spans="1:6" ht="24.75" customHeight="1">
      <c r="A11" s="372" t="s">
        <v>3006</v>
      </c>
      <c r="B11" s="373"/>
      <c r="C11" s="373"/>
      <c r="D11" s="373"/>
      <c r="E11" s="373"/>
    </row>
    <row r="12" spans="1:6">
      <c r="A12" s="15"/>
      <c r="B12" s="15"/>
      <c r="C12" s="15"/>
      <c r="D12" s="15"/>
      <c r="E12" s="15"/>
    </row>
    <row r="13" spans="1:6">
      <c r="A13" s="106" t="s">
        <v>304</v>
      </c>
      <c r="B13" s="15"/>
      <c r="C13" s="15"/>
      <c r="D13" s="15"/>
      <c r="E13" s="15"/>
    </row>
    <row r="14" spans="1:6">
      <c r="A14" s="106" t="s">
        <v>406</v>
      </c>
      <c r="B14" s="15"/>
      <c r="D14" s="99" t="s">
        <v>442</v>
      </c>
      <c r="E14" s="15"/>
    </row>
    <row r="15" spans="1:6">
      <c r="A15" s="38"/>
      <c r="B15" s="15"/>
      <c r="E15" s="15"/>
    </row>
    <row r="16" spans="1:6">
      <c r="A16" s="27" t="s">
        <v>308</v>
      </c>
      <c r="B16" s="27"/>
      <c r="C16" s="19"/>
      <c r="D16" s="15"/>
      <c r="E16" s="15"/>
    </row>
    <row r="17" spans="1:5">
      <c r="A17" s="15"/>
      <c r="B17" s="15"/>
      <c r="C17" s="15"/>
      <c r="D17" s="15"/>
      <c r="E17" s="15"/>
    </row>
    <row r="18" spans="1:5">
      <c r="A18" s="106" t="s">
        <v>327</v>
      </c>
      <c r="B18" s="15"/>
      <c r="C18" s="15"/>
      <c r="D18" s="15"/>
      <c r="E18" s="15"/>
    </row>
    <row r="19" spans="1:5">
      <c r="A19" s="15"/>
      <c r="B19" s="15"/>
      <c r="C19" s="15"/>
      <c r="D19" s="15"/>
      <c r="E19" s="15"/>
    </row>
    <row r="20" spans="1:5">
      <c r="A20" s="209" t="s">
        <v>324</v>
      </c>
      <c r="B20" s="15"/>
      <c r="D20" s="99" t="str">
        <f>IF(D14="yes","Answer Required","N/A")</f>
        <v>N/A</v>
      </c>
      <c r="E20" s="15"/>
    </row>
    <row r="21" spans="1:5">
      <c r="A21" s="15"/>
      <c r="B21" s="15"/>
      <c r="C21" s="15"/>
      <c r="D21" s="24"/>
      <c r="E21" s="15"/>
    </row>
    <row r="22" spans="1:5">
      <c r="A22" s="27" t="s">
        <v>479</v>
      </c>
      <c r="B22" s="27"/>
      <c r="C22" s="19"/>
      <c r="D22" s="15"/>
      <c r="E22" s="15"/>
    </row>
    <row r="23" spans="1:5">
      <c r="A23" s="27" t="s">
        <v>407</v>
      </c>
      <c r="B23" s="15"/>
      <c r="C23" s="15"/>
      <c r="D23" s="15"/>
      <c r="E23" s="15"/>
    </row>
    <row r="24" spans="1:5">
      <c r="A24" s="27" t="s">
        <v>480</v>
      </c>
      <c r="B24" s="15"/>
      <c r="C24" s="15"/>
      <c r="D24" s="15"/>
      <c r="E24" s="15"/>
    </row>
    <row r="25" spans="1:5">
      <c r="A25" s="27"/>
      <c r="B25" s="15"/>
      <c r="C25" s="15"/>
      <c r="D25" s="15"/>
      <c r="E25" s="15"/>
    </row>
    <row r="26" spans="1:5" ht="15.75">
      <c r="A26" s="192" t="s">
        <v>318</v>
      </c>
      <c r="B26" s="190"/>
      <c r="C26" s="194"/>
      <c r="D26" s="194"/>
      <c r="E26" s="194"/>
    </row>
    <row r="27" spans="1:5">
      <c r="A27" s="186" t="s">
        <v>309</v>
      </c>
      <c r="B27" s="186" t="s">
        <v>139</v>
      </c>
      <c r="C27" s="398" t="s">
        <v>4</v>
      </c>
      <c r="D27" s="399"/>
      <c r="E27" s="186" t="s">
        <v>2</v>
      </c>
    </row>
    <row r="28" spans="1:5" ht="12.75" customHeight="1">
      <c r="A28" s="98"/>
      <c r="B28" s="98"/>
      <c r="C28" s="378"/>
      <c r="D28" s="378"/>
      <c r="E28" s="195"/>
    </row>
    <row r="29" spans="1:5">
      <c r="A29" s="98"/>
      <c r="B29" s="98"/>
      <c r="C29" s="378"/>
      <c r="D29" s="378"/>
      <c r="E29" s="196"/>
    </row>
    <row r="30" spans="1:5">
      <c r="A30" s="98"/>
      <c r="B30" s="98"/>
      <c r="C30" s="378"/>
      <c r="D30" s="378"/>
      <c r="E30" s="196"/>
    </row>
    <row r="31" spans="1:5">
      <c r="A31" s="98"/>
      <c r="B31" s="98"/>
      <c r="C31" s="378"/>
      <c r="D31" s="378"/>
      <c r="E31" s="196"/>
    </row>
    <row r="32" spans="1:5">
      <c r="A32" s="98"/>
      <c r="B32" s="98"/>
      <c r="C32" s="377"/>
      <c r="D32" s="378"/>
      <c r="E32" s="196"/>
    </row>
    <row r="33" spans="1:5">
      <c r="A33" s="98"/>
      <c r="B33" s="98"/>
      <c r="C33" s="378"/>
      <c r="D33" s="378"/>
      <c r="E33" s="197"/>
    </row>
    <row r="34" spans="1:5">
      <c r="A34" s="98"/>
      <c r="B34" s="98"/>
      <c r="C34" s="378"/>
      <c r="D34" s="378"/>
      <c r="E34" s="197"/>
    </row>
    <row r="35" spans="1:5">
      <c r="A35" s="98"/>
      <c r="B35" s="98"/>
      <c r="C35" s="378"/>
      <c r="D35" s="378"/>
      <c r="E35" s="197"/>
    </row>
    <row r="36" spans="1:5">
      <c r="A36" s="98"/>
      <c r="B36" s="98"/>
      <c r="C36" s="378"/>
      <c r="D36" s="378"/>
      <c r="E36" s="197"/>
    </row>
    <row r="37" spans="1:5">
      <c r="A37" s="98"/>
      <c r="B37" s="98"/>
      <c r="C37" s="378"/>
      <c r="D37" s="378"/>
      <c r="E37" s="197"/>
    </row>
    <row r="38" spans="1:5" hidden="1">
      <c r="A38" s="216"/>
      <c r="B38" s="216"/>
      <c r="C38" s="369"/>
      <c r="D38" s="369"/>
      <c r="E38" s="217"/>
    </row>
    <row r="39" spans="1:5" hidden="1">
      <c r="A39" s="216"/>
      <c r="B39" s="216"/>
      <c r="C39" s="369"/>
      <c r="D39" s="369"/>
      <c r="E39" s="217"/>
    </row>
    <row r="40" spans="1:5" hidden="1">
      <c r="A40" s="216"/>
      <c r="B40" s="216"/>
      <c r="C40" s="369"/>
      <c r="D40" s="369"/>
      <c r="E40" s="217"/>
    </row>
    <row r="41" spans="1:5" hidden="1">
      <c r="A41" s="216"/>
      <c r="B41" s="216"/>
      <c r="C41" s="369"/>
      <c r="D41" s="369"/>
      <c r="E41" s="217"/>
    </row>
    <row r="42" spans="1:5" hidden="1">
      <c r="A42" s="216"/>
      <c r="B42" s="216"/>
      <c r="C42" s="369"/>
      <c r="D42" s="369"/>
      <c r="E42" s="217"/>
    </row>
    <row r="43" spans="1:5" hidden="1">
      <c r="A43" s="216"/>
      <c r="B43" s="216"/>
      <c r="C43" s="369"/>
      <c r="D43" s="369"/>
      <c r="E43" s="217"/>
    </row>
    <row r="44" spans="1:5" hidden="1">
      <c r="A44" s="216"/>
      <c r="B44" s="216"/>
      <c r="C44" s="369"/>
      <c r="D44" s="369"/>
      <c r="E44" s="217"/>
    </row>
    <row r="45" spans="1:5" hidden="1">
      <c r="A45" s="216"/>
      <c r="B45" s="216"/>
      <c r="C45" s="369"/>
      <c r="D45" s="369"/>
      <c r="E45" s="217"/>
    </row>
    <row r="46" spans="1:5" hidden="1">
      <c r="A46" s="216"/>
      <c r="B46" s="216"/>
      <c r="C46" s="369"/>
      <c r="D46" s="369"/>
      <c r="E46" s="217"/>
    </row>
    <row r="47" spans="1:5" hidden="1">
      <c r="A47" s="216"/>
      <c r="B47" s="216"/>
      <c r="C47" s="369"/>
      <c r="D47" s="369"/>
      <c r="E47" s="217"/>
    </row>
    <row r="48" spans="1:5" hidden="1">
      <c r="A48" s="216"/>
      <c r="B48" s="216"/>
      <c r="C48" s="369"/>
      <c r="D48" s="369"/>
      <c r="E48" s="217"/>
    </row>
    <row r="49" spans="1:5" hidden="1">
      <c r="A49" s="216"/>
      <c r="B49" s="216"/>
      <c r="C49" s="369"/>
      <c r="D49" s="369"/>
      <c r="E49" s="217"/>
    </row>
    <row r="50" spans="1:5" hidden="1">
      <c r="A50" s="216"/>
      <c r="B50" s="216"/>
      <c r="C50" s="369"/>
      <c r="D50" s="369"/>
      <c r="E50" s="217"/>
    </row>
    <row r="51" spans="1:5" hidden="1">
      <c r="A51" s="216"/>
      <c r="B51" s="216"/>
      <c r="C51" s="369"/>
      <c r="D51" s="369"/>
      <c r="E51" s="217"/>
    </row>
    <row r="52" spans="1:5" hidden="1">
      <c r="A52" s="216"/>
      <c r="B52" s="216"/>
      <c r="C52" s="369"/>
      <c r="D52" s="369"/>
      <c r="E52" s="217"/>
    </row>
    <row r="53" spans="1:5" hidden="1">
      <c r="A53" s="216"/>
      <c r="B53" s="216"/>
      <c r="C53" s="369"/>
      <c r="D53" s="369"/>
      <c r="E53" s="217"/>
    </row>
    <row r="54" spans="1:5" hidden="1">
      <c r="A54" s="216"/>
      <c r="B54" s="216"/>
      <c r="C54" s="369"/>
      <c r="D54" s="369"/>
      <c r="E54" s="217"/>
    </row>
    <row r="55" spans="1:5" hidden="1">
      <c r="A55" s="216"/>
      <c r="B55" s="216"/>
      <c r="C55" s="369"/>
      <c r="D55" s="369"/>
      <c r="E55" s="217"/>
    </row>
    <row r="56" spans="1:5" hidden="1">
      <c r="A56" s="216"/>
      <c r="B56" s="216"/>
      <c r="C56" s="369"/>
      <c r="D56" s="369"/>
      <c r="E56" s="217"/>
    </row>
    <row r="57" spans="1:5" hidden="1">
      <c r="A57" s="216"/>
      <c r="B57" s="216"/>
      <c r="C57" s="369"/>
      <c r="D57" s="369"/>
      <c r="E57" s="217"/>
    </row>
    <row r="58" spans="1:5" hidden="1">
      <c r="A58" s="216"/>
      <c r="B58" s="216"/>
      <c r="C58" s="369"/>
      <c r="D58" s="369"/>
      <c r="E58" s="217"/>
    </row>
    <row r="59" spans="1:5" hidden="1">
      <c r="A59" s="216"/>
      <c r="B59" s="216"/>
      <c r="C59" s="369"/>
      <c r="D59" s="369"/>
      <c r="E59" s="217"/>
    </row>
    <row r="60" spans="1:5" hidden="1">
      <c r="A60" s="216"/>
      <c r="B60" s="216"/>
      <c r="C60" s="369"/>
      <c r="D60" s="369"/>
      <c r="E60" s="217"/>
    </row>
    <row r="61" spans="1:5" hidden="1">
      <c r="A61" s="216"/>
      <c r="B61" s="216"/>
      <c r="C61" s="369"/>
      <c r="D61" s="369"/>
      <c r="E61" s="217"/>
    </row>
    <row r="62" spans="1:5" hidden="1">
      <c r="A62" s="216"/>
      <c r="B62" s="216"/>
      <c r="C62" s="369"/>
      <c r="D62" s="369"/>
      <c r="E62" s="217"/>
    </row>
    <row r="63" spans="1:5" hidden="1">
      <c r="A63" s="216"/>
      <c r="B63" s="216"/>
      <c r="C63" s="369"/>
      <c r="D63" s="369"/>
      <c r="E63" s="217"/>
    </row>
    <row r="64" spans="1:5" hidden="1">
      <c r="A64" s="216"/>
      <c r="B64" s="216"/>
      <c r="C64" s="369"/>
      <c r="D64" s="369"/>
      <c r="E64" s="217"/>
    </row>
    <row r="65" spans="1:5" hidden="1">
      <c r="A65" s="216"/>
      <c r="B65" s="216"/>
      <c r="C65" s="369"/>
      <c r="D65" s="369"/>
      <c r="E65" s="217"/>
    </row>
    <row r="66" spans="1:5" hidden="1">
      <c r="A66" s="216"/>
      <c r="B66" s="216"/>
      <c r="C66" s="369"/>
      <c r="D66" s="369"/>
      <c r="E66" s="217"/>
    </row>
    <row r="67" spans="1:5" hidden="1">
      <c r="A67" s="216"/>
      <c r="B67" s="216"/>
      <c r="C67" s="369"/>
      <c r="D67" s="369"/>
      <c r="E67" s="217"/>
    </row>
    <row r="68" spans="1:5" hidden="1">
      <c r="A68" s="216"/>
      <c r="B68" s="216"/>
      <c r="C68" s="369"/>
      <c r="D68" s="369"/>
      <c r="E68" s="217"/>
    </row>
    <row r="69" spans="1:5" hidden="1">
      <c r="A69" s="216"/>
      <c r="B69" s="216"/>
      <c r="C69" s="369"/>
      <c r="D69" s="369"/>
      <c r="E69" s="217"/>
    </row>
    <row r="70" spans="1:5" hidden="1">
      <c r="A70" s="216"/>
      <c r="B70" s="216"/>
      <c r="C70" s="369"/>
      <c r="D70" s="369"/>
      <c r="E70" s="217"/>
    </row>
    <row r="71" spans="1:5" hidden="1">
      <c r="A71" s="216"/>
      <c r="B71" s="216"/>
      <c r="C71" s="369"/>
      <c r="D71" s="369"/>
      <c r="E71" s="217"/>
    </row>
    <row r="72" spans="1:5" hidden="1">
      <c r="A72" s="216"/>
      <c r="B72" s="216"/>
      <c r="C72" s="369"/>
      <c r="D72" s="369"/>
      <c r="E72" s="217"/>
    </row>
    <row r="73" spans="1:5" hidden="1">
      <c r="A73" s="216"/>
      <c r="B73" s="216"/>
      <c r="C73" s="369"/>
      <c r="D73" s="369"/>
      <c r="E73" s="217"/>
    </row>
    <row r="74" spans="1:5" hidden="1">
      <c r="A74" s="216"/>
      <c r="B74" s="216"/>
      <c r="C74" s="369"/>
      <c r="D74" s="369"/>
      <c r="E74" s="217"/>
    </row>
    <row r="75" spans="1:5" hidden="1">
      <c r="A75" s="216"/>
      <c r="B75" s="216"/>
      <c r="C75" s="369"/>
      <c r="D75" s="369"/>
      <c r="E75" s="217"/>
    </row>
    <row r="76" spans="1:5" hidden="1">
      <c r="A76" s="216"/>
      <c r="B76" s="216"/>
      <c r="C76" s="369"/>
      <c r="D76" s="369"/>
      <c r="E76" s="217"/>
    </row>
    <row r="77" spans="1:5" hidden="1">
      <c r="A77" s="216"/>
      <c r="B77" s="216"/>
      <c r="C77" s="369"/>
      <c r="D77" s="369"/>
      <c r="E77" s="217"/>
    </row>
    <row r="78" spans="1:5" hidden="1">
      <c r="A78" s="216"/>
      <c r="B78" s="216"/>
      <c r="C78" s="369"/>
      <c r="D78" s="369"/>
      <c r="E78" s="217"/>
    </row>
    <row r="79" spans="1:5" hidden="1">
      <c r="A79" s="216"/>
      <c r="B79" s="216"/>
      <c r="C79" s="369"/>
      <c r="D79" s="369"/>
      <c r="E79" s="217"/>
    </row>
    <row r="80" spans="1:5" hidden="1">
      <c r="A80" s="216"/>
      <c r="B80" s="216"/>
      <c r="C80" s="369"/>
      <c r="D80" s="369"/>
      <c r="E80" s="217"/>
    </row>
    <row r="81" spans="1:5" hidden="1">
      <c r="A81" s="216"/>
      <c r="B81" s="216"/>
      <c r="C81" s="369"/>
      <c r="D81" s="369"/>
      <c r="E81" s="217"/>
    </row>
    <row r="82" spans="1:5" hidden="1">
      <c r="A82" s="216"/>
      <c r="B82" s="216"/>
      <c r="C82" s="369"/>
      <c r="D82" s="369"/>
      <c r="E82" s="217"/>
    </row>
    <row r="83" spans="1:5" hidden="1">
      <c r="A83" s="216"/>
      <c r="B83" s="216"/>
      <c r="C83" s="369"/>
      <c r="D83" s="369"/>
      <c r="E83" s="217"/>
    </row>
    <row r="84" spans="1:5" hidden="1">
      <c r="A84" s="216"/>
      <c r="B84" s="216"/>
      <c r="C84" s="369"/>
      <c r="D84" s="369"/>
      <c r="E84" s="217"/>
    </row>
    <row r="85" spans="1:5" hidden="1">
      <c r="A85" s="216"/>
      <c r="B85" s="216"/>
      <c r="C85" s="369"/>
      <c r="D85" s="369"/>
      <c r="E85" s="217"/>
    </row>
    <row r="86" spans="1:5" hidden="1">
      <c r="A86" s="216"/>
      <c r="B86" s="216"/>
      <c r="C86" s="369"/>
      <c r="D86" s="369"/>
      <c r="E86" s="217"/>
    </row>
    <row r="87" spans="1:5" hidden="1">
      <c r="A87" s="216"/>
      <c r="B87" s="216"/>
      <c r="C87" s="369"/>
      <c r="D87" s="369"/>
      <c r="E87" s="217"/>
    </row>
    <row r="88" spans="1:5" hidden="1">
      <c r="A88" s="216"/>
      <c r="B88" s="216"/>
      <c r="C88" s="369"/>
      <c r="D88" s="369"/>
      <c r="E88" s="217"/>
    </row>
    <row r="89" spans="1:5" hidden="1">
      <c r="A89" s="216"/>
      <c r="B89" s="216"/>
      <c r="C89" s="369"/>
      <c r="D89" s="369"/>
      <c r="E89" s="217"/>
    </row>
    <row r="90" spans="1:5" hidden="1">
      <c r="A90" s="216"/>
      <c r="B90" s="216"/>
      <c r="C90" s="369"/>
      <c r="D90" s="369"/>
      <c r="E90" s="217"/>
    </row>
    <row r="91" spans="1:5" hidden="1">
      <c r="A91" s="216"/>
      <c r="B91" s="216"/>
      <c r="C91" s="369"/>
      <c r="D91" s="369"/>
      <c r="E91" s="217"/>
    </row>
    <row r="92" spans="1:5" hidden="1">
      <c r="A92" s="216"/>
      <c r="B92" s="216"/>
      <c r="C92" s="369"/>
      <c r="D92" s="369"/>
      <c r="E92" s="217"/>
    </row>
    <row r="93" spans="1:5" hidden="1">
      <c r="A93" s="216"/>
      <c r="B93" s="216"/>
      <c r="C93" s="369"/>
      <c r="D93" s="369"/>
      <c r="E93" s="217"/>
    </row>
    <row r="94" spans="1:5" hidden="1">
      <c r="A94" s="216"/>
      <c r="B94" s="216"/>
      <c r="C94" s="369"/>
      <c r="D94" s="369"/>
      <c r="E94" s="217"/>
    </row>
    <row r="95" spans="1:5" hidden="1">
      <c r="A95" s="216"/>
      <c r="B95" s="216"/>
      <c r="C95" s="369"/>
      <c r="D95" s="369"/>
      <c r="E95" s="217"/>
    </row>
    <row r="96" spans="1:5" hidden="1">
      <c r="A96" s="216"/>
      <c r="B96" s="216"/>
      <c r="C96" s="369"/>
      <c r="D96" s="369"/>
      <c r="E96" s="217"/>
    </row>
    <row r="97" spans="1:5" ht="13.5" thickBot="1">
      <c r="B97" s="200"/>
      <c r="C97" s="102"/>
      <c r="D97" s="102"/>
      <c r="E97" s="201">
        <f>IF(SUM(E28:E96)&gt;('Fund Activity'!B25+'Fund Activity'!L44+'Fund Activity'!L48+'Fund Activity'!L50),"ERROR",SUM(E28:E96))</f>
        <v>0</v>
      </c>
    </row>
    <row r="98" spans="1:5" ht="13.5" thickTop="1">
      <c r="A98" s="200"/>
      <c r="B98" s="102"/>
      <c r="C98" s="102"/>
      <c r="D98" s="231" t="s">
        <v>286</v>
      </c>
      <c r="E98" s="230">
        <f>SUM(E28:E37)-('Fund Activity'!B25+'Fund Activity'!L44+'Fund Activity'!L48+'Fund Activity'!L50)</f>
        <v>0</v>
      </c>
    </row>
    <row r="99" spans="1:5">
      <c r="A99" s="200"/>
      <c r="B99" s="102"/>
      <c r="C99" s="102"/>
      <c r="D99" s="102"/>
    </row>
    <row r="100" spans="1:5">
      <c r="A100" s="209" t="s">
        <v>325</v>
      </c>
      <c r="B100" s="15"/>
      <c r="C100" s="15"/>
      <c r="D100" s="15"/>
      <c r="E100" s="15"/>
    </row>
    <row r="101" spans="1:5">
      <c r="A101" s="29" t="s">
        <v>330</v>
      </c>
      <c r="B101" s="15"/>
      <c r="C101" s="15"/>
      <c r="D101" s="99" t="str">
        <f>IF(D14="yes","Answer Required","N/A")</f>
        <v>N/A</v>
      </c>
      <c r="E101" s="15"/>
    </row>
    <row r="102" spans="1:5">
      <c r="A102" s="29"/>
      <c r="B102" s="15"/>
      <c r="C102" s="15"/>
      <c r="D102" s="15"/>
      <c r="E102" s="15"/>
    </row>
    <row r="103" spans="1:5">
      <c r="A103" s="27" t="s">
        <v>481</v>
      </c>
      <c r="B103" s="15"/>
      <c r="C103" s="15"/>
      <c r="D103" s="15"/>
      <c r="E103" s="15"/>
    </row>
    <row r="104" spans="1:5">
      <c r="A104" s="27" t="s">
        <v>408</v>
      </c>
      <c r="B104" s="15"/>
      <c r="C104" s="15"/>
      <c r="D104" s="15"/>
      <c r="E104" s="15"/>
    </row>
    <row r="105" spans="1:5">
      <c r="A105" s="27"/>
      <c r="B105" s="15"/>
      <c r="C105" s="15"/>
      <c r="D105" s="15"/>
      <c r="E105" s="15"/>
    </row>
    <row r="106" spans="1:5" ht="13.5" customHeight="1">
      <c r="A106" s="192" t="s">
        <v>317</v>
      </c>
      <c r="B106" s="202"/>
      <c r="C106" s="202"/>
      <c r="D106" s="202"/>
      <c r="E106" s="193"/>
    </row>
    <row r="107" spans="1:5" ht="13.5" customHeight="1">
      <c r="A107" s="186" t="s">
        <v>309</v>
      </c>
      <c r="B107" s="186" t="s">
        <v>139</v>
      </c>
      <c r="C107" s="398" t="s">
        <v>4</v>
      </c>
      <c r="D107" s="399"/>
      <c r="E107" s="186" t="s">
        <v>2</v>
      </c>
    </row>
    <row r="108" spans="1:5" ht="13.5" customHeight="1">
      <c r="A108" s="98"/>
      <c r="B108" s="98"/>
      <c r="C108" s="367"/>
      <c r="D108" s="368"/>
      <c r="E108" s="195"/>
    </row>
    <row r="109" spans="1:5" ht="13.5" customHeight="1">
      <c r="A109" s="98"/>
      <c r="B109" s="98"/>
      <c r="C109" s="367"/>
      <c r="D109" s="368"/>
      <c r="E109" s="196"/>
    </row>
    <row r="110" spans="1:5" ht="13.5" customHeight="1">
      <c r="A110" s="98"/>
      <c r="B110" s="98"/>
      <c r="C110" s="367"/>
      <c r="D110" s="368"/>
      <c r="E110" s="196"/>
    </row>
    <row r="111" spans="1:5" ht="13.5" customHeight="1">
      <c r="A111" s="98"/>
      <c r="B111" s="98"/>
      <c r="C111" s="367"/>
      <c r="D111" s="368"/>
      <c r="E111" s="196"/>
    </row>
    <row r="112" spans="1:5" ht="13.5" customHeight="1">
      <c r="A112" s="98"/>
      <c r="B112" s="98"/>
      <c r="C112" s="367"/>
      <c r="D112" s="368"/>
      <c r="E112" s="196"/>
    </row>
    <row r="113" spans="1:5" ht="13.5" customHeight="1">
      <c r="A113" s="98"/>
      <c r="B113" s="98"/>
      <c r="C113" s="367"/>
      <c r="D113" s="368"/>
      <c r="E113" s="197"/>
    </row>
    <row r="114" spans="1:5" ht="13.5" customHeight="1">
      <c r="A114" s="98"/>
      <c r="B114" s="98"/>
      <c r="C114" s="367"/>
      <c r="D114" s="368"/>
      <c r="E114" s="197"/>
    </row>
    <row r="115" spans="1:5" ht="13.5" customHeight="1">
      <c r="A115" s="98"/>
      <c r="B115" s="98"/>
      <c r="C115" s="367"/>
      <c r="D115" s="368"/>
      <c r="E115" s="197"/>
    </row>
    <row r="116" spans="1:5" ht="13.5" customHeight="1">
      <c r="A116" s="98"/>
      <c r="B116" s="98"/>
      <c r="C116" s="367"/>
      <c r="D116" s="368"/>
      <c r="E116" s="197"/>
    </row>
    <row r="117" spans="1:5" ht="13.5" customHeight="1">
      <c r="A117" s="98"/>
      <c r="B117" s="98"/>
      <c r="C117" s="367"/>
      <c r="D117" s="368"/>
      <c r="E117" s="197"/>
    </row>
    <row r="118" spans="1:5" ht="13.5" hidden="1" customHeight="1">
      <c r="A118" s="216"/>
      <c r="B118" s="216"/>
      <c r="C118" s="370"/>
      <c r="D118" s="371"/>
      <c r="E118" s="217"/>
    </row>
    <row r="119" spans="1:5" ht="13.5" hidden="1" customHeight="1">
      <c r="A119" s="216"/>
      <c r="B119" s="216"/>
      <c r="C119" s="370"/>
      <c r="D119" s="371"/>
      <c r="E119" s="217"/>
    </row>
    <row r="120" spans="1:5" ht="13.5" hidden="1" customHeight="1">
      <c r="A120" s="216"/>
      <c r="B120" s="216"/>
      <c r="C120" s="370"/>
      <c r="D120" s="371"/>
      <c r="E120" s="217"/>
    </row>
    <row r="121" spans="1:5" ht="13.5" hidden="1" customHeight="1">
      <c r="A121" s="216"/>
      <c r="B121" s="216"/>
      <c r="C121" s="370"/>
      <c r="D121" s="371"/>
      <c r="E121" s="217"/>
    </row>
    <row r="122" spans="1:5" ht="13.5" hidden="1" customHeight="1">
      <c r="A122" s="216"/>
      <c r="B122" s="216"/>
      <c r="C122" s="370"/>
      <c r="D122" s="371"/>
      <c r="E122" s="217"/>
    </row>
    <row r="123" spans="1:5" ht="13.5" hidden="1" customHeight="1">
      <c r="A123" s="216"/>
      <c r="B123" s="216"/>
      <c r="C123" s="370"/>
      <c r="D123" s="371"/>
      <c r="E123" s="217"/>
    </row>
    <row r="124" spans="1:5" ht="13.5" hidden="1" customHeight="1">
      <c r="A124" s="216"/>
      <c r="B124" s="216"/>
      <c r="C124" s="370"/>
      <c r="D124" s="371"/>
      <c r="E124" s="217"/>
    </row>
    <row r="125" spans="1:5" ht="13.5" hidden="1" customHeight="1">
      <c r="A125" s="216"/>
      <c r="B125" s="216"/>
      <c r="C125" s="370"/>
      <c r="D125" s="371"/>
      <c r="E125" s="217"/>
    </row>
    <row r="126" spans="1:5" ht="13.5" hidden="1" customHeight="1">
      <c r="A126" s="216"/>
      <c r="B126" s="216"/>
      <c r="C126" s="370"/>
      <c r="D126" s="371"/>
      <c r="E126" s="217"/>
    </row>
    <row r="127" spans="1:5" ht="13.5" hidden="1" customHeight="1">
      <c r="A127" s="216"/>
      <c r="B127" s="216"/>
      <c r="C127" s="370"/>
      <c r="D127" s="371"/>
      <c r="E127" s="217"/>
    </row>
    <row r="128" spans="1:5" ht="13.5" hidden="1" customHeight="1">
      <c r="A128" s="216"/>
      <c r="B128" s="216"/>
      <c r="C128" s="370"/>
      <c r="D128" s="371"/>
      <c r="E128" s="217"/>
    </row>
    <row r="129" spans="1:5" ht="13.5" hidden="1" customHeight="1">
      <c r="A129" s="216"/>
      <c r="B129" s="216"/>
      <c r="C129" s="370"/>
      <c r="D129" s="371"/>
      <c r="E129" s="217"/>
    </row>
    <row r="130" spans="1:5" ht="13.5" hidden="1" customHeight="1">
      <c r="A130" s="216"/>
      <c r="B130" s="216"/>
      <c r="C130" s="370"/>
      <c r="D130" s="371"/>
      <c r="E130" s="217"/>
    </row>
    <row r="131" spans="1:5" ht="13.5" hidden="1" customHeight="1">
      <c r="A131" s="216"/>
      <c r="B131" s="216"/>
      <c r="C131" s="370"/>
      <c r="D131" s="371"/>
      <c r="E131" s="217"/>
    </row>
    <row r="132" spans="1:5" ht="13.5" hidden="1" customHeight="1">
      <c r="A132" s="216"/>
      <c r="B132" s="216"/>
      <c r="C132" s="370"/>
      <c r="D132" s="371"/>
      <c r="E132" s="217"/>
    </row>
    <row r="133" spans="1:5" ht="13.5" hidden="1" customHeight="1">
      <c r="A133" s="216"/>
      <c r="B133" s="216"/>
      <c r="C133" s="370"/>
      <c r="D133" s="371"/>
      <c r="E133" s="217"/>
    </row>
    <row r="134" spans="1:5" ht="13.5" hidden="1" customHeight="1">
      <c r="A134" s="216"/>
      <c r="B134" s="216"/>
      <c r="C134" s="370"/>
      <c r="D134" s="371"/>
      <c r="E134" s="217"/>
    </row>
    <row r="135" spans="1:5" ht="13.5" hidden="1" customHeight="1">
      <c r="A135" s="216"/>
      <c r="B135" s="216"/>
      <c r="C135" s="370"/>
      <c r="D135" s="371"/>
      <c r="E135" s="217"/>
    </row>
    <row r="136" spans="1:5" ht="13.5" hidden="1" customHeight="1">
      <c r="A136" s="216"/>
      <c r="B136" s="216"/>
      <c r="C136" s="370"/>
      <c r="D136" s="371"/>
      <c r="E136" s="217"/>
    </row>
    <row r="137" spans="1:5" ht="13.5" hidden="1" customHeight="1">
      <c r="A137" s="216"/>
      <c r="B137" s="216"/>
      <c r="C137" s="370"/>
      <c r="D137" s="371"/>
      <c r="E137" s="217"/>
    </row>
    <row r="138" spans="1:5" ht="13.5" hidden="1" customHeight="1">
      <c r="A138" s="216"/>
      <c r="B138" s="216"/>
      <c r="C138" s="370"/>
      <c r="D138" s="371"/>
      <c r="E138" s="217"/>
    </row>
    <row r="139" spans="1:5" ht="13.5" hidden="1" customHeight="1">
      <c r="A139" s="216"/>
      <c r="B139" s="216"/>
      <c r="C139" s="370"/>
      <c r="D139" s="371"/>
      <c r="E139" s="217"/>
    </row>
    <row r="140" spans="1:5" ht="13.5" hidden="1" customHeight="1">
      <c r="A140" s="216"/>
      <c r="B140" s="216"/>
      <c r="C140" s="370"/>
      <c r="D140" s="371"/>
      <c r="E140" s="217"/>
    </row>
    <row r="141" spans="1:5" ht="13.5" hidden="1" customHeight="1">
      <c r="A141" s="216"/>
      <c r="B141" s="216"/>
      <c r="C141" s="370"/>
      <c r="D141" s="371"/>
      <c r="E141" s="217"/>
    </row>
    <row r="142" spans="1:5" ht="13.5" hidden="1" customHeight="1">
      <c r="A142" s="216"/>
      <c r="B142" s="216"/>
      <c r="C142" s="370"/>
      <c r="D142" s="371"/>
      <c r="E142" s="217"/>
    </row>
    <row r="143" spans="1:5" ht="13.5" hidden="1" customHeight="1">
      <c r="A143" s="216"/>
      <c r="B143" s="216"/>
      <c r="C143" s="370"/>
      <c r="D143" s="371"/>
      <c r="E143" s="217"/>
    </row>
    <row r="144" spans="1:5" ht="13.5" hidden="1" customHeight="1">
      <c r="A144" s="216"/>
      <c r="B144" s="216"/>
      <c r="C144" s="370"/>
      <c r="D144" s="371"/>
      <c r="E144" s="217"/>
    </row>
    <row r="145" spans="1:5" ht="13.5" hidden="1" customHeight="1">
      <c r="A145" s="216"/>
      <c r="B145" s="216"/>
      <c r="C145" s="370"/>
      <c r="D145" s="371"/>
      <c r="E145" s="217"/>
    </row>
    <row r="146" spans="1:5" ht="13.5" hidden="1" customHeight="1">
      <c r="A146" s="216"/>
      <c r="B146" s="216"/>
      <c r="C146" s="370"/>
      <c r="D146" s="371"/>
      <c r="E146" s="217"/>
    </row>
    <row r="147" spans="1:5" ht="13.5" hidden="1" customHeight="1">
      <c r="A147" s="216"/>
      <c r="B147" s="216"/>
      <c r="C147" s="370"/>
      <c r="D147" s="371"/>
      <c r="E147" s="217"/>
    </row>
    <row r="148" spans="1:5" ht="13.5" hidden="1" customHeight="1">
      <c r="A148" s="216"/>
      <c r="B148" s="216"/>
      <c r="C148" s="370"/>
      <c r="D148" s="371"/>
      <c r="E148" s="217"/>
    </row>
    <row r="149" spans="1:5" ht="13.5" hidden="1" customHeight="1">
      <c r="A149" s="216"/>
      <c r="B149" s="216"/>
      <c r="C149" s="370"/>
      <c r="D149" s="371"/>
      <c r="E149" s="217"/>
    </row>
    <row r="150" spans="1:5" ht="13.5" hidden="1" customHeight="1">
      <c r="A150" s="216"/>
      <c r="B150" s="216"/>
      <c r="C150" s="370"/>
      <c r="D150" s="371"/>
      <c r="E150" s="217"/>
    </row>
    <row r="151" spans="1:5" ht="13.5" hidden="1" customHeight="1">
      <c r="A151" s="216"/>
      <c r="B151" s="216"/>
      <c r="C151" s="370"/>
      <c r="D151" s="371"/>
      <c r="E151" s="217"/>
    </row>
    <row r="152" spans="1:5" ht="13.5" hidden="1" customHeight="1">
      <c r="A152" s="216"/>
      <c r="B152" s="216"/>
      <c r="C152" s="370"/>
      <c r="D152" s="371"/>
      <c r="E152" s="217"/>
    </row>
    <row r="153" spans="1:5" ht="13.5" hidden="1" customHeight="1">
      <c r="A153" s="216"/>
      <c r="B153" s="216"/>
      <c r="C153" s="370"/>
      <c r="D153" s="371"/>
      <c r="E153" s="217"/>
    </row>
    <row r="154" spans="1:5" ht="13.5" hidden="1" customHeight="1">
      <c r="A154" s="216"/>
      <c r="B154" s="216"/>
      <c r="C154" s="370"/>
      <c r="D154" s="371"/>
      <c r="E154" s="217"/>
    </row>
    <row r="155" spans="1:5" ht="13.5" hidden="1" customHeight="1">
      <c r="A155" s="216"/>
      <c r="B155" s="216"/>
      <c r="C155" s="370"/>
      <c r="D155" s="371"/>
      <c r="E155" s="217"/>
    </row>
    <row r="156" spans="1:5" ht="13.5" hidden="1" customHeight="1">
      <c r="A156" s="216"/>
      <c r="B156" s="216"/>
      <c r="C156" s="370"/>
      <c r="D156" s="371"/>
      <c r="E156" s="217"/>
    </row>
    <row r="157" spans="1:5" ht="13.5" hidden="1" customHeight="1">
      <c r="A157" s="216"/>
      <c r="B157" s="216"/>
      <c r="C157" s="370"/>
      <c r="D157" s="371"/>
      <c r="E157" s="217"/>
    </row>
    <row r="158" spans="1:5" ht="13.5" hidden="1" customHeight="1">
      <c r="A158" s="216"/>
      <c r="B158" s="216"/>
      <c r="C158" s="370"/>
      <c r="D158" s="371"/>
      <c r="E158" s="217"/>
    </row>
    <row r="159" spans="1:5" ht="13.5" hidden="1" customHeight="1">
      <c r="A159" s="216"/>
      <c r="B159" s="216"/>
      <c r="C159" s="370"/>
      <c r="D159" s="371"/>
      <c r="E159" s="217"/>
    </row>
    <row r="160" spans="1:5" ht="13.5" hidden="1" customHeight="1">
      <c r="A160" s="216"/>
      <c r="B160" s="216"/>
      <c r="C160" s="370"/>
      <c r="D160" s="371"/>
      <c r="E160" s="217"/>
    </row>
    <row r="161" spans="1:5" ht="13.5" hidden="1" customHeight="1">
      <c r="A161" s="216"/>
      <c r="B161" s="216"/>
      <c r="C161" s="370"/>
      <c r="D161" s="371"/>
      <c r="E161" s="217"/>
    </row>
    <row r="162" spans="1:5" ht="13.5" hidden="1" customHeight="1">
      <c r="A162" s="216"/>
      <c r="B162" s="216"/>
      <c r="C162" s="370"/>
      <c r="D162" s="371"/>
      <c r="E162" s="217"/>
    </row>
    <row r="163" spans="1:5" ht="13.5" hidden="1" customHeight="1">
      <c r="A163" s="216"/>
      <c r="B163" s="216"/>
      <c r="C163" s="370"/>
      <c r="D163" s="371"/>
      <c r="E163" s="217"/>
    </row>
    <row r="164" spans="1:5" hidden="1">
      <c r="A164" s="216"/>
      <c r="B164" s="216"/>
      <c r="C164" s="370"/>
      <c r="D164" s="371"/>
      <c r="E164" s="217"/>
    </row>
    <row r="165" spans="1:5" hidden="1">
      <c r="A165" s="216"/>
      <c r="B165" s="216"/>
      <c r="C165" s="370"/>
      <c r="D165" s="371"/>
      <c r="E165" s="217"/>
    </row>
    <row r="166" spans="1:5" hidden="1">
      <c r="A166" s="216"/>
      <c r="B166" s="216"/>
      <c r="C166" s="370"/>
      <c r="D166" s="371"/>
      <c r="E166" s="217"/>
    </row>
    <row r="167" spans="1:5" hidden="1">
      <c r="A167" s="216"/>
      <c r="B167" s="216"/>
      <c r="C167" s="370"/>
      <c r="D167" s="371"/>
      <c r="E167" s="217"/>
    </row>
    <row r="168" spans="1:5" hidden="1">
      <c r="A168" s="216"/>
      <c r="B168" s="216"/>
      <c r="C168" s="370"/>
      <c r="D168" s="371"/>
      <c r="E168" s="217"/>
    </row>
    <row r="169" spans="1:5" hidden="1">
      <c r="A169" s="216"/>
      <c r="B169" s="216"/>
      <c r="C169" s="370"/>
      <c r="D169" s="371"/>
      <c r="E169" s="217"/>
    </row>
    <row r="170" spans="1:5" hidden="1">
      <c r="A170" s="216"/>
      <c r="B170" s="216"/>
      <c r="C170" s="370"/>
      <c r="D170" s="371"/>
      <c r="E170" s="217"/>
    </row>
    <row r="171" spans="1:5" hidden="1">
      <c r="A171" s="216"/>
      <c r="B171" s="216"/>
      <c r="C171" s="370"/>
      <c r="D171" s="371"/>
      <c r="E171" s="217"/>
    </row>
    <row r="172" spans="1:5" hidden="1">
      <c r="A172" s="216"/>
      <c r="B172" s="216"/>
      <c r="C172" s="370"/>
      <c r="D172" s="371"/>
      <c r="E172" s="217"/>
    </row>
    <row r="173" spans="1:5" hidden="1">
      <c r="A173" s="216"/>
      <c r="B173" s="216"/>
      <c r="C173" s="370"/>
      <c r="D173" s="371"/>
      <c r="E173" s="217"/>
    </row>
    <row r="174" spans="1:5" hidden="1">
      <c r="A174" s="216"/>
      <c r="B174" s="216"/>
      <c r="C174" s="370"/>
      <c r="D174" s="371"/>
      <c r="E174" s="217"/>
    </row>
    <row r="175" spans="1:5" hidden="1">
      <c r="A175" s="216"/>
      <c r="B175" s="216"/>
      <c r="C175" s="370"/>
      <c r="D175" s="371"/>
      <c r="E175" s="217"/>
    </row>
    <row r="176" spans="1:5" hidden="1">
      <c r="A176" s="216"/>
      <c r="B176" s="216"/>
      <c r="C176" s="370"/>
      <c r="D176" s="371"/>
      <c r="E176" s="217"/>
    </row>
    <row r="177" spans="1:5" ht="13.5" thickBot="1">
      <c r="B177" s="200"/>
      <c r="C177" s="102"/>
      <c r="D177" s="102"/>
      <c r="E177" s="201">
        <f>SUM(E108:E176)</f>
        <v>0</v>
      </c>
    </row>
    <row r="178" spans="1:5" ht="13.5" thickTop="1">
      <c r="B178" s="200"/>
      <c r="C178" s="102"/>
      <c r="D178" s="102"/>
      <c r="E178" s="203"/>
    </row>
    <row r="179" spans="1:5">
      <c r="B179" s="200"/>
      <c r="C179" s="102"/>
      <c r="D179" s="102"/>
      <c r="E179" s="203"/>
    </row>
    <row r="180" spans="1:5">
      <c r="A180" s="15" t="s">
        <v>409</v>
      </c>
      <c r="B180" s="200"/>
      <c r="C180" s="102"/>
      <c r="D180" s="102"/>
      <c r="E180" s="203"/>
    </row>
    <row r="181" spans="1:5">
      <c r="A181" s="200"/>
      <c r="B181" s="102"/>
      <c r="C181" s="102"/>
      <c r="D181" s="102"/>
    </row>
    <row r="182" spans="1:5">
      <c r="A182" s="209" t="s">
        <v>316</v>
      </c>
      <c r="B182" s="15"/>
      <c r="C182" s="15"/>
      <c r="D182" s="15"/>
      <c r="E182" s="15"/>
    </row>
    <row r="183" spans="1:5">
      <c r="A183" s="210" t="s">
        <v>331</v>
      </c>
      <c r="B183" s="15"/>
      <c r="C183" s="15"/>
      <c r="D183" s="15"/>
      <c r="E183" s="15"/>
    </row>
    <row r="184" spans="1:5">
      <c r="A184" s="382" t="str">
        <f>IF(D20="no","Answer Required","N/A")</f>
        <v>N/A</v>
      </c>
      <c r="B184" s="383"/>
      <c r="C184" s="383"/>
      <c r="D184" s="383"/>
      <c r="E184" s="384"/>
    </row>
    <row r="185" spans="1:5">
      <c r="A185" s="385"/>
      <c r="B185" s="386"/>
      <c r="C185" s="386"/>
      <c r="D185" s="386"/>
      <c r="E185" s="387"/>
    </row>
    <row r="186" spans="1:5">
      <c r="A186" s="385"/>
      <c r="B186" s="386"/>
      <c r="C186" s="386"/>
      <c r="D186" s="386"/>
      <c r="E186" s="387"/>
    </row>
    <row r="187" spans="1:5">
      <c r="A187" s="385"/>
      <c r="B187" s="386"/>
      <c r="C187" s="386"/>
      <c r="D187" s="386"/>
      <c r="E187" s="387"/>
    </row>
    <row r="188" spans="1:5">
      <c r="A188" s="385"/>
      <c r="B188" s="386"/>
      <c r="C188" s="386"/>
      <c r="D188" s="386"/>
      <c r="E188" s="387"/>
    </row>
    <row r="189" spans="1:5">
      <c r="A189" s="388"/>
      <c r="B189" s="389"/>
      <c r="C189" s="389"/>
      <c r="D189" s="389"/>
      <c r="E189" s="390"/>
    </row>
    <row r="190" spans="1:5">
      <c r="A190" s="200"/>
      <c r="B190" s="102"/>
      <c r="C190" s="102"/>
      <c r="D190" s="102"/>
    </row>
    <row r="191" spans="1:5">
      <c r="A191" s="171"/>
      <c r="B191" s="171"/>
      <c r="C191" s="171"/>
      <c r="D191" s="171"/>
      <c r="E191" s="171"/>
    </row>
    <row r="192" spans="1:5" ht="26.25" customHeight="1">
      <c r="A192" s="376" t="s">
        <v>403</v>
      </c>
      <c r="B192" s="376"/>
      <c r="C192" s="376"/>
      <c r="D192" s="376"/>
      <c r="E192" s="376"/>
    </row>
    <row r="193" spans="1:5" ht="26.25" customHeight="1">
      <c r="A193" s="191" t="s">
        <v>319</v>
      </c>
      <c r="B193" s="190"/>
      <c r="C193" s="190"/>
      <c r="D193" s="190"/>
      <c r="E193" s="183"/>
    </row>
    <row r="194" spans="1:5" ht="30.75" customHeight="1">
      <c r="A194" s="187" t="s">
        <v>309</v>
      </c>
      <c r="B194" s="188" t="s">
        <v>138</v>
      </c>
      <c r="C194" s="188" t="s">
        <v>310</v>
      </c>
      <c r="D194" s="189" t="s">
        <v>320</v>
      </c>
      <c r="E194" s="100"/>
    </row>
    <row r="195" spans="1:5">
      <c r="A195" s="34"/>
      <c r="B195" s="39"/>
      <c r="C195" s="256"/>
      <c r="D195" s="176"/>
      <c r="E195" s="112"/>
    </row>
    <row r="196" spans="1:5">
      <c r="A196" s="34"/>
      <c r="B196" s="39"/>
      <c r="C196" s="256"/>
      <c r="D196" s="176"/>
      <c r="E196" s="112"/>
    </row>
    <row r="197" spans="1:5">
      <c r="A197" s="34"/>
      <c r="B197" s="39"/>
      <c r="C197" s="256"/>
      <c r="D197" s="176"/>
      <c r="E197" s="112"/>
    </row>
    <row r="198" spans="1:5">
      <c r="A198" s="34"/>
      <c r="B198" s="39"/>
      <c r="C198" s="256"/>
      <c r="D198" s="176"/>
      <c r="E198" s="112"/>
    </row>
    <row r="199" spans="1:5">
      <c r="A199" s="34"/>
      <c r="B199" s="39"/>
      <c r="C199" s="256"/>
      <c r="D199" s="176"/>
      <c r="E199" s="112"/>
    </row>
    <row r="200" spans="1:5">
      <c r="A200" s="34"/>
      <c r="B200" s="39"/>
      <c r="C200" s="256"/>
      <c r="D200" s="176"/>
      <c r="E200" s="112"/>
    </row>
    <row r="201" spans="1:5">
      <c r="A201" s="34"/>
      <c r="B201" s="39"/>
      <c r="C201" s="256"/>
      <c r="D201" s="176"/>
      <c r="E201" s="112"/>
    </row>
    <row r="202" spans="1:5">
      <c r="A202" s="34"/>
      <c r="B202" s="39"/>
      <c r="C202" s="256"/>
      <c r="D202" s="176"/>
      <c r="E202" s="112"/>
    </row>
    <row r="203" spans="1:5">
      <c r="A203" s="34"/>
      <c r="B203" s="39"/>
      <c r="C203" s="256"/>
      <c r="D203" s="176"/>
      <c r="E203" s="112"/>
    </row>
    <row r="204" spans="1:5">
      <c r="A204" s="34"/>
      <c r="B204" s="39"/>
      <c r="C204" s="256"/>
      <c r="D204" s="176"/>
      <c r="E204" s="112"/>
    </row>
    <row r="205" spans="1:5" hidden="1">
      <c r="A205" s="218"/>
      <c r="B205" s="215"/>
      <c r="C205" s="214"/>
      <c r="D205" s="215"/>
    </row>
    <row r="206" spans="1:5" hidden="1">
      <c r="A206" s="218"/>
      <c r="B206" s="215"/>
      <c r="C206" s="214"/>
      <c r="D206" s="215"/>
    </row>
    <row r="207" spans="1:5" hidden="1">
      <c r="A207" s="218"/>
      <c r="B207" s="215"/>
      <c r="C207" s="214"/>
      <c r="D207" s="215"/>
    </row>
    <row r="208" spans="1:5" hidden="1">
      <c r="A208" s="218"/>
      <c r="B208" s="215"/>
      <c r="C208" s="214"/>
      <c r="D208" s="215"/>
    </row>
    <row r="209" spans="1:4" hidden="1">
      <c r="A209" s="218"/>
      <c r="B209" s="215"/>
      <c r="C209" s="214"/>
      <c r="D209" s="215"/>
    </row>
    <row r="210" spans="1:4" hidden="1">
      <c r="A210" s="218"/>
      <c r="B210" s="215"/>
      <c r="C210" s="214"/>
      <c r="D210" s="215"/>
    </row>
    <row r="211" spans="1:4" hidden="1">
      <c r="A211" s="218"/>
      <c r="B211" s="215"/>
      <c r="C211" s="214"/>
      <c r="D211" s="215"/>
    </row>
    <row r="212" spans="1:4" hidden="1">
      <c r="A212" s="218"/>
      <c r="B212" s="215"/>
      <c r="C212" s="214"/>
      <c r="D212" s="215"/>
    </row>
    <row r="213" spans="1:4" hidden="1">
      <c r="A213" s="218"/>
      <c r="B213" s="215"/>
      <c r="C213" s="214"/>
      <c r="D213" s="215"/>
    </row>
    <row r="214" spans="1:4" hidden="1">
      <c r="A214" s="218"/>
      <c r="B214" s="215"/>
      <c r="C214" s="214"/>
      <c r="D214" s="215"/>
    </row>
    <row r="215" spans="1:4" hidden="1">
      <c r="A215" s="218"/>
      <c r="B215" s="215"/>
      <c r="C215" s="214"/>
      <c r="D215" s="215"/>
    </row>
    <row r="216" spans="1:4" hidden="1">
      <c r="A216" s="218"/>
      <c r="B216" s="215"/>
      <c r="C216" s="214"/>
      <c r="D216" s="215"/>
    </row>
    <row r="217" spans="1:4" hidden="1">
      <c r="A217" s="218"/>
      <c r="B217" s="215"/>
      <c r="C217" s="214"/>
      <c r="D217" s="215"/>
    </row>
    <row r="218" spans="1:4" hidden="1">
      <c r="A218" s="218"/>
      <c r="B218" s="215"/>
      <c r="C218" s="214"/>
      <c r="D218" s="215"/>
    </row>
    <row r="219" spans="1:4" hidden="1">
      <c r="A219" s="218"/>
      <c r="B219" s="215"/>
      <c r="C219" s="214"/>
      <c r="D219" s="215"/>
    </row>
    <row r="220" spans="1:4" hidden="1">
      <c r="A220" s="218"/>
      <c r="B220" s="215"/>
      <c r="C220" s="214"/>
      <c r="D220" s="215"/>
    </row>
    <row r="221" spans="1:4" hidden="1">
      <c r="A221" s="218"/>
      <c r="B221" s="215"/>
      <c r="C221" s="214"/>
      <c r="D221" s="215"/>
    </row>
    <row r="222" spans="1:4" hidden="1">
      <c r="A222" s="218"/>
      <c r="B222" s="215"/>
      <c r="C222" s="214"/>
      <c r="D222" s="215"/>
    </row>
    <row r="223" spans="1:4" hidden="1">
      <c r="A223" s="218"/>
      <c r="B223" s="215"/>
      <c r="C223" s="214"/>
      <c r="D223" s="215"/>
    </row>
    <row r="224" spans="1:4" hidden="1">
      <c r="A224" s="218"/>
      <c r="B224" s="215"/>
      <c r="C224" s="214"/>
      <c r="D224" s="215"/>
    </row>
    <row r="225" spans="1:4" hidden="1">
      <c r="A225" s="218"/>
      <c r="B225" s="215"/>
      <c r="C225" s="214"/>
      <c r="D225" s="215"/>
    </row>
    <row r="226" spans="1:4" hidden="1">
      <c r="A226" s="218"/>
      <c r="B226" s="215"/>
      <c r="C226" s="214"/>
      <c r="D226" s="215"/>
    </row>
    <row r="227" spans="1:4" hidden="1">
      <c r="A227" s="218"/>
      <c r="B227" s="215"/>
      <c r="C227" s="214"/>
      <c r="D227" s="215"/>
    </row>
    <row r="228" spans="1:4" hidden="1">
      <c r="A228" s="218"/>
      <c r="B228" s="215"/>
      <c r="C228" s="214"/>
      <c r="D228" s="215"/>
    </row>
    <row r="229" spans="1:4" hidden="1">
      <c r="A229" s="218"/>
      <c r="B229" s="215"/>
      <c r="C229" s="214"/>
      <c r="D229" s="215"/>
    </row>
    <row r="230" spans="1:4" hidden="1">
      <c r="A230" s="218"/>
      <c r="B230" s="215"/>
      <c r="C230" s="214"/>
      <c r="D230" s="215"/>
    </row>
    <row r="231" spans="1:4" hidden="1">
      <c r="A231" s="218"/>
      <c r="B231" s="215"/>
      <c r="C231" s="214"/>
      <c r="D231" s="215"/>
    </row>
    <row r="232" spans="1:4" hidden="1">
      <c r="A232" s="218"/>
      <c r="B232" s="215"/>
      <c r="C232" s="214"/>
      <c r="D232" s="215"/>
    </row>
    <row r="233" spans="1:4" hidden="1">
      <c r="A233" s="218"/>
      <c r="B233" s="215"/>
      <c r="C233" s="214"/>
      <c r="D233" s="215"/>
    </row>
    <row r="234" spans="1:4" hidden="1">
      <c r="A234" s="218"/>
      <c r="B234" s="215"/>
      <c r="C234" s="214"/>
      <c r="D234" s="215"/>
    </row>
    <row r="235" spans="1:4" hidden="1">
      <c r="A235" s="218"/>
      <c r="B235" s="215"/>
      <c r="C235" s="214"/>
      <c r="D235" s="215"/>
    </row>
    <row r="237" spans="1:4" ht="22.5" hidden="1" customHeight="1">
      <c r="A237" t="s">
        <v>328</v>
      </c>
      <c r="B237" t="s">
        <v>311</v>
      </c>
    </row>
    <row r="238" spans="1:4" ht="12.75" hidden="1" customHeight="1">
      <c r="A238" t="s">
        <v>329</v>
      </c>
      <c r="B238" t="s">
        <v>312</v>
      </c>
    </row>
    <row r="239" spans="1:4" hidden="1">
      <c r="A239" s="243" t="s">
        <v>449</v>
      </c>
      <c r="B239" t="s">
        <v>313</v>
      </c>
    </row>
    <row r="240" spans="1:4" hidden="1">
      <c r="B240" t="s">
        <v>314</v>
      </c>
    </row>
    <row r="241" spans="1:11" hidden="1">
      <c r="B241" t="s">
        <v>315</v>
      </c>
    </row>
    <row r="242" spans="1:11">
      <c r="A242" s="15" t="s">
        <v>2738</v>
      </c>
      <c r="B242" s="3"/>
      <c r="C242" s="3"/>
      <c r="D242" s="3"/>
      <c r="E242" s="3"/>
      <c r="F242" s="3"/>
      <c r="G242" s="3"/>
      <c r="H242" s="3"/>
    </row>
    <row r="243" spans="1:11" ht="12.75" customHeight="1">
      <c r="B243" s="3"/>
      <c r="C243" s="3"/>
      <c r="D243" s="3"/>
      <c r="F243" s="182"/>
      <c r="G243" s="182"/>
      <c r="H243" s="182"/>
      <c r="I243" s="182"/>
    </row>
    <row r="244" spans="1:11" ht="31.5" customHeight="1">
      <c r="A244" s="374" t="s">
        <v>323</v>
      </c>
      <c r="B244" s="374"/>
      <c r="C244" s="374"/>
      <c r="D244" s="375"/>
      <c r="E244" s="379" t="s">
        <v>2741</v>
      </c>
      <c r="F244" s="380"/>
      <c r="G244" s="380"/>
      <c r="H244" s="380"/>
      <c r="I244" s="381"/>
    </row>
    <row r="245" spans="1:11" ht="25.5">
      <c r="A245" s="186" t="s">
        <v>309</v>
      </c>
      <c r="B245" s="186" t="s">
        <v>139</v>
      </c>
      <c r="C245" s="186" t="s">
        <v>4</v>
      </c>
      <c r="D245" s="208" t="s">
        <v>321</v>
      </c>
      <c r="E245" s="186" t="s">
        <v>311</v>
      </c>
      <c r="F245" s="208" t="s">
        <v>314</v>
      </c>
      <c r="G245" s="186" t="s">
        <v>322</v>
      </c>
      <c r="H245" s="186" t="s">
        <v>315</v>
      </c>
      <c r="I245" s="208" t="s">
        <v>2739</v>
      </c>
    </row>
    <row r="246" spans="1:11">
      <c r="A246" s="34"/>
      <c r="B246" s="204"/>
      <c r="C246" s="205"/>
      <c r="D246" s="206"/>
      <c r="E246" s="207"/>
      <c r="F246" s="207"/>
      <c r="G246" s="207"/>
      <c r="H246" s="207"/>
      <c r="I246" s="207"/>
    </row>
    <row r="247" spans="1:11">
      <c r="A247" s="34"/>
      <c r="B247" s="204"/>
      <c r="C247" s="205"/>
      <c r="D247" s="206"/>
      <c r="E247" s="207"/>
      <c r="F247" s="207"/>
      <c r="G247" s="207"/>
      <c r="H247" s="207"/>
      <c r="I247" s="207"/>
    </row>
    <row r="248" spans="1:11">
      <c r="A248" s="34"/>
      <c r="B248" s="204"/>
      <c r="C248" s="205"/>
      <c r="D248" s="206"/>
      <c r="E248" s="207"/>
      <c r="F248" s="207"/>
      <c r="G248" s="207"/>
      <c r="H248" s="207"/>
      <c r="I248" s="207"/>
    </row>
    <row r="249" spans="1:11">
      <c r="A249" s="34"/>
      <c r="B249" s="204"/>
      <c r="C249" s="205"/>
      <c r="D249" s="206"/>
      <c r="E249" s="207"/>
      <c r="F249" s="207"/>
      <c r="G249" s="207"/>
      <c r="H249" s="207"/>
      <c r="I249" s="207"/>
    </row>
    <row r="250" spans="1:11">
      <c r="A250" s="34"/>
      <c r="B250" s="204"/>
      <c r="C250" s="205"/>
      <c r="D250" s="206"/>
      <c r="E250" s="207"/>
      <c r="F250" s="207"/>
      <c r="G250" s="207"/>
      <c r="H250" s="207"/>
      <c r="I250" s="207"/>
    </row>
    <row r="253" spans="1:11" ht="37.5" customHeight="1">
      <c r="A253" s="372"/>
      <c r="B253" s="373"/>
      <c r="C253" s="373"/>
      <c r="D253" s="373"/>
      <c r="E253" s="373"/>
    </row>
    <row r="254" spans="1:11" ht="19.5" hidden="1" customHeight="1">
      <c r="A254" s="244" t="s">
        <v>20</v>
      </c>
      <c r="E254" s="224"/>
      <c r="K254" t="s">
        <v>20</v>
      </c>
    </row>
    <row r="255" spans="1:11" hidden="1">
      <c r="A255" s="243" t="s">
        <v>21</v>
      </c>
      <c r="K255" t="s">
        <v>21</v>
      </c>
    </row>
    <row r="256" spans="1:11" hidden="1">
      <c r="A256" s="15" t="s">
        <v>442</v>
      </c>
    </row>
    <row r="257" spans="1:5" hidden="1"/>
    <row r="258" spans="1:5">
      <c r="A258" s="225"/>
      <c r="B258" s="225"/>
      <c r="C258" s="225"/>
      <c r="D258" s="225"/>
      <c r="E258" s="225"/>
    </row>
    <row r="259" spans="1:5">
      <c r="A259" s="225"/>
      <c r="B259" s="225"/>
      <c r="C259" s="225"/>
      <c r="D259" s="225"/>
      <c r="E259" s="225"/>
    </row>
    <row r="260" spans="1:5">
      <c r="A260" s="225"/>
      <c r="B260" s="225"/>
      <c r="C260" s="225"/>
      <c r="D260" s="225"/>
      <c r="E260" s="225"/>
    </row>
    <row r="261" spans="1:5">
      <c r="A261" s="225"/>
      <c r="B261" s="225"/>
      <c r="C261" s="225"/>
      <c r="D261" s="225"/>
      <c r="E261" s="225"/>
    </row>
    <row r="262" spans="1:5">
      <c r="A262" s="225"/>
      <c r="B262" s="225"/>
      <c r="C262" s="225"/>
      <c r="D262" s="225"/>
      <c r="E262" s="225"/>
    </row>
    <row r="263" spans="1:5">
      <c r="A263" s="225"/>
      <c r="B263" s="225"/>
      <c r="C263" s="225"/>
      <c r="D263" s="225"/>
      <c r="E263" s="225"/>
    </row>
    <row r="264" spans="1:5">
      <c r="A264" s="225"/>
      <c r="B264" s="225"/>
      <c r="C264" s="225"/>
      <c r="D264" s="225"/>
      <c r="E264" s="225"/>
    </row>
    <row r="265" spans="1:5">
      <c r="A265" s="225"/>
      <c r="B265" s="225"/>
      <c r="C265" s="225"/>
      <c r="D265" s="225"/>
      <c r="E265" s="225"/>
    </row>
    <row r="266" spans="1:5">
      <c r="A266" s="225"/>
      <c r="B266" s="225"/>
      <c r="C266" s="225"/>
      <c r="D266" s="225"/>
      <c r="E266" s="225"/>
    </row>
    <row r="267" spans="1:5">
      <c r="A267" s="225"/>
      <c r="B267" s="225"/>
      <c r="C267" s="225"/>
      <c r="D267" s="225"/>
      <c r="E267" s="225"/>
    </row>
    <row r="268" spans="1:5">
      <c r="A268" s="225"/>
      <c r="B268" s="225"/>
      <c r="C268" s="225"/>
      <c r="D268" s="225"/>
      <c r="E268" s="225"/>
    </row>
  </sheetData>
  <sheetProtection algorithmName="SHA-512" hashValue="XkHb4yjVE42xdgCN+27FjhVdiiJNYRp2eiBkk59j5IZG/QDpX8v4bM3Wc1DDY5cBkSw7aiYXE9LJ4jCFaLoUtg==" saltValue="f8e0tamVYizFoNjDC9HmAg==" spinCount="100000" sheet="1" objects="1" scenarios="1"/>
  <mergeCells count="152">
    <mergeCell ref="B1:C1"/>
    <mergeCell ref="B2:C2"/>
    <mergeCell ref="B4:C4"/>
    <mergeCell ref="B5:C5"/>
    <mergeCell ref="C110:D110"/>
    <mergeCell ref="C111:D111"/>
    <mergeCell ref="A11:E11"/>
    <mergeCell ref="C29:D29"/>
    <mergeCell ref="C30:D30"/>
    <mergeCell ref="C31:D31"/>
    <mergeCell ref="C28:D28"/>
    <mergeCell ref="C27:D27"/>
    <mergeCell ref="B6:C6"/>
    <mergeCell ref="B7:C7"/>
    <mergeCell ref="C108:D108"/>
    <mergeCell ref="C109:D109"/>
    <mergeCell ref="C71:D71"/>
    <mergeCell ref="C72:D72"/>
    <mergeCell ref="C95:D95"/>
    <mergeCell ref="C96:D96"/>
    <mergeCell ref="C107:D107"/>
    <mergeCell ref="C61:D61"/>
    <mergeCell ref="C62:D62"/>
    <mergeCell ref="C63:D63"/>
    <mergeCell ref="E244:I244"/>
    <mergeCell ref="C125:D125"/>
    <mergeCell ref="C126:D126"/>
    <mergeCell ref="C127:D127"/>
    <mergeCell ref="C120:D120"/>
    <mergeCell ref="C121:D121"/>
    <mergeCell ref="C122:D122"/>
    <mergeCell ref="C123:D123"/>
    <mergeCell ref="C174:D174"/>
    <mergeCell ref="C175:D175"/>
    <mergeCell ref="C162:D162"/>
    <mergeCell ref="C163:D163"/>
    <mergeCell ref="A184:E189"/>
    <mergeCell ref="C176:D176"/>
    <mergeCell ref="C117:D117"/>
    <mergeCell ref="C118:D118"/>
    <mergeCell ref="C119:D119"/>
    <mergeCell ref="C172:D172"/>
    <mergeCell ref="C173:D173"/>
    <mergeCell ref="C124:D124"/>
    <mergeCell ref="C134:D134"/>
    <mergeCell ref="C135:D135"/>
    <mergeCell ref="C128:D128"/>
    <mergeCell ref="C129:D129"/>
    <mergeCell ref="C130:D130"/>
    <mergeCell ref="C131:D131"/>
    <mergeCell ref="C140:D140"/>
    <mergeCell ref="C150:D150"/>
    <mergeCell ref="C138:D138"/>
    <mergeCell ref="C139:D139"/>
    <mergeCell ref="C148:D148"/>
    <mergeCell ref="C149:D149"/>
    <mergeCell ref="C169:D169"/>
    <mergeCell ref="C170:D170"/>
    <mergeCell ref="C171:D171"/>
    <mergeCell ref="C137:D137"/>
    <mergeCell ref="C132:D132"/>
    <mergeCell ref="C133:D133"/>
    <mergeCell ref="C32:D32"/>
    <mergeCell ref="C34:D34"/>
    <mergeCell ref="C35:D35"/>
    <mergeCell ref="C36:D36"/>
    <mergeCell ref="C41:D41"/>
    <mergeCell ref="C42:D42"/>
    <mergeCell ref="C43:D43"/>
    <mergeCell ref="C44:D44"/>
    <mergeCell ref="C64:D64"/>
    <mergeCell ref="C57:D57"/>
    <mergeCell ref="C58:D58"/>
    <mergeCell ref="C59:D59"/>
    <mergeCell ref="C33:D33"/>
    <mergeCell ref="C60:D60"/>
    <mergeCell ref="C37:D37"/>
    <mergeCell ref="C38:D38"/>
    <mergeCell ref="C39:D39"/>
    <mergeCell ref="C40:D40"/>
    <mergeCell ref="C53:D53"/>
    <mergeCell ref="C54:D54"/>
    <mergeCell ref="C55:D55"/>
    <mergeCell ref="C56:D56"/>
    <mergeCell ref="C49:D49"/>
    <mergeCell ref="C50:D50"/>
    <mergeCell ref="C51:D51"/>
    <mergeCell ref="C52:D52"/>
    <mergeCell ref="C45:D45"/>
    <mergeCell ref="C46:D46"/>
    <mergeCell ref="C47:D47"/>
    <mergeCell ref="C48:D48"/>
    <mergeCell ref="A253:E253"/>
    <mergeCell ref="C77:D77"/>
    <mergeCell ref="C78:D78"/>
    <mergeCell ref="C79:D79"/>
    <mergeCell ref="C80:D80"/>
    <mergeCell ref="C159:D159"/>
    <mergeCell ref="C152:D152"/>
    <mergeCell ref="C153:D153"/>
    <mergeCell ref="C154:D154"/>
    <mergeCell ref="C155:D155"/>
    <mergeCell ref="C164:D164"/>
    <mergeCell ref="C165:D165"/>
    <mergeCell ref="C166:D166"/>
    <mergeCell ref="C167:D167"/>
    <mergeCell ref="C160:D160"/>
    <mergeCell ref="C161:D161"/>
    <mergeCell ref="A244:D244"/>
    <mergeCell ref="A192:E192"/>
    <mergeCell ref="C92:D92"/>
    <mergeCell ref="C93:D93"/>
    <mergeCell ref="C113:D113"/>
    <mergeCell ref="C114:D114"/>
    <mergeCell ref="C89:D89"/>
    <mergeCell ref="C90:D90"/>
    <mergeCell ref="C91:D91"/>
    <mergeCell ref="C65:D65"/>
    <mergeCell ref="C66:D66"/>
    <mergeCell ref="C67:D67"/>
    <mergeCell ref="C68:D68"/>
    <mergeCell ref="C81:D81"/>
    <mergeCell ref="C82:D82"/>
    <mergeCell ref="C83:D83"/>
    <mergeCell ref="C84:D84"/>
    <mergeCell ref="C73:D73"/>
    <mergeCell ref="C69:D69"/>
    <mergeCell ref="C70:D70"/>
    <mergeCell ref="C115:D115"/>
    <mergeCell ref="C94:D94"/>
    <mergeCell ref="C116:D116"/>
    <mergeCell ref="C112:D112"/>
    <mergeCell ref="C74:D74"/>
    <mergeCell ref="C75:D75"/>
    <mergeCell ref="C76:D76"/>
    <mergeCell ref="C85:D85"/>
    <mergeCell ref="C168:D168"/>
    <mergeCell ref="C86:D86"/>
    <mergeCell ref="C87:D87"/>
    <mergeCell ref="C88:D88"/>
    <mergeCell ref="C151:D151"/>
    <mergeCell ref="C144:D144"/>
    <mergeCell ref="C145:D145"/>
    <mergeCell ref="C146:D146"/>
    <mergeCell ref="C147:D147"/>
    <mergeCell ref="C156:D156"/>
    <mergeCell ref="C157:D157"/>
    <mergeCell ref="C158:D158"/>
    <mergeCell ref="C141:D141"/>
    <mergeCell ref="C142:D142"/>
    <mergeCell ref="C143:D143"/>
    <mergeCell ref="C136:D136"/>
  </mergeCells>
  <phoneticPr fontId="5" type="noConversion"/>
  <conditionalFormatting sqref="A184:E189">
    <cfRule type="cellIs" dxfId="14" priority="1" operator="equal">
      <formula>"Answer Required"</formula>
    </cfRule>
  </conditionalFormatting>
  <conditionalFormatting sqref="D14">
    <cfRule type="cellIs" dxfId="13" priority="5" operator="equal">
      <formula>"Error"</formula>
    </cfRule>
    <cfRule type="cellIs" dxfId="12" priority="6" operator="equal">
      <formula>"Answer Required"</formula>
    </cfRule>
  </conditionalFormatting>
  <conditionalFormatting sqref="D20">
    <cfRule type="cellIs" dxfId="11" priority="3" operator="equal">
      <formula>"Answer Required"</formula>
    </cfRule>
    <cfRule type="cellIs" dxfId="10" priority="7" operator="equal">
      <formula>"Error"</formula>
    </cfRule>
  </conditionalFormatting>
  <conditionalFormatting sqref="D101">
    <cfRule type="cellIs" dxfId="9" priority="2" operator="equal">
      <formula>"Answer Required"</formula>
    </cfRule>
  </conditionalFormatting>
  <conditionalFormatting sqref="E97">
    <cfRule type="cellIs" dxfId="8" priority="9" stopIfTrue="1" operator="equal">
      <formula>"ERROR"</formula>
    </cfRule>
  </conditionalFormatting>
  <dataValidations count="12">
    <dataValidation type="whole" allowBlank="1" showInputMessage="1" showErrorMessage="1" error="Enter a whole number." sqref="D246:I250" xr:uid="{00000000-0002-0000-0200-000000000000}">
      <formula1>-9999999999999</formula1>
      <formula2>9999999999999</formula2>
    </dataValidation>
    <dataValidation allowBlank="1" showInputMessage="1" showErrorMessage="1" errorTitle="Enter Whole Number" error="The agency did not enter a whole number, please round the amount.  Enter a whole number ONLY." promptTitle="Enter a whole number" sqref="D195:D235" xr:uid="{00000000-0002-0000-0200-000001000000}"/>
    <dataValidation type="whole" allowBlank="1" showInputMessage="1" showErrorMessage="1" errorTitle="Enter Whole Number" error="Enter a whole number." promptTitle="Enter a whole number" sqref="E195:E204" xr:uid="{00000000-0002-0000-0200-000002000000}">
      <formula1>-9999999999999</formula1>
      <formula2>9999999999999</formula2>
    </dataValidation>
    <dataValidation type="whole" allowBlank="1" showInputMessage="1" showErrorMessage="1" errorTitle="Enter Whole Number" error="Enter a whole number." sqref="B195:B235" xr:uid="{00000000-0002-0000-0200-000003000000}">
      <formula1>-9999999999999</formula1>
      <formula2>9999999999999</formula2>
    </dataValidation>
    <dataValidation type="list" allowBlank="1" showInputMessage="1" showErrorMessage="1" error="Use the drop-down list to enter yes, no, or N/A." sqref="D101" xr:uid="{00000000-0002-0000-0200-000004000000}">
      <formula1>$A$237:$A$239</formula1>
    </dataValidation>
    <dataValidation type="list" allowBlank="1" showInputMessage="1" showErrorMessage="1" error="Use the drop-down to select Asset Category" promptTitle="Select category using drop-down " sqref="A28:A96" xr:uid="{00000000-0002-0000-0200-000005000000}">
      <formula1>Asset_Types</formula1>
    </dataValidation>
    <dataValidation type="list" allowBlank="1" showInputMessage="1" showErrorMessage="1" error="Use the drop-down to select Asset Category" sqref="A108:A176 A195:A235 A246:A250" xr:uid="{00000000-0002-0000-0200-000006000000}">
      <formula1>Asset_Types</formula1>
    </dataValidation>
    <dataValidation allowBlank="1" showInputMessage="1" showErrorMessage="1" errorTitle="Enter Whole Number" error="Enter a whole number." sqref="C195:C235" xr:uid="{00000000-0002-0000-0200-000007000000}"/>
    <dataValidation type="whole" allowBlank="1" showInputMessage="1" showErrorMessage="1" errorTitle="Enter a whole number" error="Enter a whole number" sqref="E38:E96 E118:E176" xr:uid="{00000000-0002-0000-0200-000008000000}">
      <formula1>-9999999999999</formula1>
      <formula2>9999999999999</formula2>
    </dataValidation>
    <dataValidation type="whole" allowBlank="1" showInputMessage="1" showErrorMessage="1" errorTitle="Enter a whole number" error="Enter a whole number." sqref="E28:E37 E108:E117" xr:uid="{00000000-0002-0000-0200-000009000000}">
      <formula1>-9999999999999</formula1>
      <formula2>9999999999999</formula2>
    </dataValidation>
    <dataValidation type="list" allowBlank="1" showInputMessage="1" showErrorMessage="1" error="Use the drop-down list to enter yes or no." sqref="D14" xr:uid="{00000000-0002-0000-0200-00000A000000}">
      <formula1>Yes_No</formula1>
    </dataValidation>
    <dataValidation type="list" allowBlank="1" showInputMessage="1" showErrorMessage="1" error="Use the drop-down list to answer yes, no, or N/A." sqref="D20" xr:uid="{00000000-0002-0000-0200-00000B000000}">
      <formula1>$A$237:$A$239</formula1>
    </dataValidation>
  </dataValidations>
  <printOptions horizontalCentered="1"/>
  <pageMargins left="0.7" right="0.7" top="0.75" bottom="0.75" header="0.3" footer="0.3"/>
  <pageSetup scale="49" orientation="portrait" cellComments="asDisplayed" r:id="rId1"/>
  <headerFooter alignWithMargins="0">
    <oddHeader>&amp;C&amp;"Times New Roman,Bold"&amp;8Attachment 5
Energy Performance Contracts 
&amp;A</oddHeader>
    <oddFooter>&amp;L&amp;"Times New Roman,Regular"&amp;8&amp;F \ &amp;A&amp;R&amp;"Times New Roman,Regular"&amp;8Page &amp;P</oddFooter>
  </headerFooter>
  <rowBreaks count="1" manualBreakCount="1">
    <brk id="190"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68"/>
  <sheetViews>
    <sheetView showGridLines="0" zoomScaleNormal="100" zoomScaleSheetLayoutView="85" workbookViewId="0">
      <selection activeCell="B4" sqref="B4:F4"/>
    </sheetView>
  </sheetViews>
  <sheetFormatPr defaultColWidth="8.85546875" defaultRowHeight="11.25"/>
  <cols>
    <col min="1" max="1" width="39.28515625" style="1" customWidth="1"/>
    <col min="2" max="2" width="16.42578125" style="1" customWidth="1"/>
    <col min="3" max="3" width="2.28515625" style="1" customWidth="1"/>
    <col min="4" max="4" width="15.42578125" style="1" customWidth="1"/>
    <col min="5" max="5" width="2.28515625" style="1" customWidth="1"/>
    <col min="6" max="6" width="15.42578125" style="1" customWidth="1"/>
    <col min="7" max="7" width="2.42578125" style="1" customWidth="1"/>
    <col min="8" max="8" width="16" style="1" customWidth="1"/>
    <col min="9" max="9" width="1.28515625" style="1" customWidth="1"/>
    <col min="10" max="10" width="15.140625" style="1" customWidth="1"/>
    <col min="11" max="11" width="6.7109375" style="1" customWidth="1"/>
    <col min="12" max="12" width="8.85546875" style="1" customWidth="1"/>
    <col min="13" max="13" width="8.85546875" style="1" hidden="1" customWidth="1"/>
    <col min="14" max="16384" width="8.85546875" style="1"/>
  </cols>
  <sheetData>
    <row r="1" spans="1:11">
      <c r="A1" s="2" t="s">
        <v>300</v>
      </c>
      <c r="B1" s="344" t="str">
        <f>IF('Debt Worksheet'!$C$2="","",'Debt Worksheet'!$C$2)</f>
        <v/>
      </c>
      <c r="C1" s="345"/>
      <c r="D1" s="345"/>
      <c r="E1" s="345"/>
      <c r="F1" s="346"/>
      <c r="H1" s="31"/>
      <c r="I1" s="31"/>
    </row>
    <row r="2" spans="1:11" ht="41.25" customHeight="1">
      <c r="A2" s="2" t="s">
        <v>290</v>
      </c>
      <c r="B2" s="347" t="str">
        <f>'Debt Worksheet'!$C$3</f>
        <v/>
      </c>
      <c r="C2" s="348"/>
      <c r="D2" s="348"/>
      <c r="E2" s="348"/>
      <c r="F2" s="349"/>
      <c r="H2" s="31"/>
      <c r="I2" s="31"/>
    </row>
    <row r="3" spans="1:11" s="3" customFormat="1" ht="5.25" hidden="1" customHeight="1">
      <c r="A3" s="153" t="s">
        <v>235</v>
      </c>
      <c r="B3" s="350">
        <f>'Debt Worksheet'!$D$4</f>
        <v>0</v>
      </c>
      <c r="C3" s="351"/>
      <c r="D3" s="351"/>
      <c r="E3" s="351"/>
      <c r="F3" s="352"/>
      <c r="H3" s="31"/>
      <c r="I3" s="31"/>
    </row>
    <row r="4" spans="1:11" s="3" customFormat="1" ht="12.75">
      <c r="A4" s="2" t="str">
        <f>'Debt Worksheet'!A5:B5</f>
        <v>Agency Contact Name:</v>
      </c>
      <c r="B4" s="395" t="str">
        <f>IF('Debt Worksheet'!$C$5="","",'Debt Worksheet'!$C$5)</f>
        <v/>
      </c>
      <c r="C4" s="395"/>
      <c r="D4" s="395"/>
      <c r="E4" s="395"/>
      <c r="F4" s="395"/>
      <c r="G4" s="166"/>
    </row>
    <row r="5" spans="1:11" s="3" customFormat="1" ht="12.75">
      <c r="A5" s="2" t="s">
        <v>23</v>
      </c>
      <c r="B5" s="404" t="str">
        <f>IF('Debt Worksheet'!$C$6="","",'Debt Worksheet'!$C$6)</f>
        <v/>
      </c>
      <c r="C5" s="405"/>
      <c r="D5" s="405"/>
      <c r="E5" s="405"/>
      <c r="F5" s="406"/>
      <c r="G5" s="166"/>
    </row>
    <row r="6" spans="1:11" s="3" customFormat="1" ht="12.75">
      <c r="A6" s="2" t="s">
        <v>2740</v>
      </c>
      <c r="B6" s="407" t="str">
        <f>IF('Debt Worksheet'!$C$7="","",'Debt Worksheet'!$C$7)</f>
        <v/>
      </c>
      <c r="C6" s="408"/>
      <c r="D6" s="408"/>
      <c r="E6" s="408"/>
      <c r="F6" s="409"/>
      <c r="G6" s="166"/>
    </row>
    <row r="7" spans="1:11" s="3" customFormat="1" ht="12.75" customHeight="1">
      <c r="A7" s="2" t="s">
        <v>24</v>
      </c>
      <c r="B7" s="410" t="str">
        <f>IF('Debt Worksheet'!C8="","",'Debt Worksheet'!C8)</f>
        <v/>
      </c>
      <c r="C7" s="411"/>
      <c r="D7" s="411"/>
      <c r="E7" s="411"/>
      <c r="F7" s="412"/>
      <c r="G7" s="167"/>
    </row>
    <row r="8" spans="1:11" s="3" customFormat="1" ht="12.75" customHeight="1">
      <c r="A8" s="31"/>
      <c r="B8" s="32"/>
      <c r="C8" s="32"/>
      <c r="D8" s="32"/>
      <c r="E8" s="32"/>
      <c r="F8" s="167"/>
      <c r="G8" s="167"/>
    </row>
    <row r="9" spans="1:11" s="3" customFormat="1" ht="12.75" customHeight="1">
      <c r="A9" s="18" t="s">
        <v>384</v>
      </c>
      <c r="B9" s="32"/>
      <c r="C9" s="107"/>
      <c r="D9" s="107"/>
      <c r="E9" s="32"/>
      <c r="F9" s="167"/>
      <c r="G9" s="167"/>
    </row>
    <row r="10" spans="1:11" ht="12.75">
      <c r="A10" s="15" t="s">
        <v>391</v>
      </c>
    </row>
    <row r="11" spans="1:11" ht="12.75">
      <c r="A11" s="15" t="s">
        <v>389</v>
      </c>
    </row>
    <row r="12" spans="1:11" ht="12.75">
      <c r="A12" s="15" t="s">
        <v>390</v>
      </c>
    </row>
    <row r="13" spans="1:11" ht="12.75">
      <c r="A13" s="15"/>
      <c r="B13" s="102"/>
      <c r="D13" s="220"/>
      <c r="G13" s="102"/>
      <c r="I13" s="102"/>
      <c r="J13" s="101"/>
      <c r="K13" s="102"/>
    </row>
    <row r="14" spans="1:11" ht="12.75">
      <c r="F14" s="112"/>
      <c r="H14" s="403"/>
      <c r="I14" s="373"/>
      <c r="J14" s="373"/>
      <c r="K14" s="373"/>
    </row>
    <row r="15" spans="1:11" ht="12.75">
      <c r="A15" s="4" t="s">
        <v>404</v>
      </c>
      <c r="B15" s="222">
        <f>IF(ISNA(VLOOKUP($B$1,ALL_AGENCY_TABLE,13,FALSE)),0,(VLOOKUP($B$1,ALL_AGENCY_TABLE,13,FALSE)))</f>
        <v>0</v>
      </c>
      <c r="H15" s="107"/>
      <c r="I15" s="107"/>
      <c r="J15" s="168"/>
      <c r="K15" s="168"/>
    </row>
    <row r="16" spans="1:11" ht="22.5" customHeight="1">
      <c r="A16" s="221" t="s">
        <v>2862</v>
      </c>
      <c r="B16" s="1" t="s">
        <v>387</v>
      </c>
      <c r="D16" s="101" t="s">
        <v>388</v>
      </c>
      <c r="F16" s="102" t="s">
        <v>302</v>
      </c>
      <c r="H16" s="402" t="s">
        <v>303</v>
      </c>
      <c r="I16" s="402"/>
      <c r="J16" s="402"/>
      <c r="K16" s="168"/>
    </row>
    <row r="17" spans="1:11" ht="25.5">
      <c r="A17" s="183" t="s">
        <v>2571</v>
      </c>
      <c r="B17" s="39"/>
      <c r="D17" s="40" t="str">
        <f>IF(ISNA(VLOOKUP($B$1,ALL_AGENCY_TABLE,14,FALSE)),"",(VLOOKUP($B$1,ALL_AGENCY_TABLE,14,FALSE)))</f>
        <v/>
      </c>
      <c r="F17" s="40" t="str">
        <f>IF(ISERR(B17-D17),"",(B17-D17))</f>
        <v/>
      </c>
      <c r="G17" s="103"/>
      <c r="H17" s="417" t="str">
        <f>IF(F17&lt;0,"Answer Required","N/A")</f>
        <v>N/A</v>
      </c>
      <c r="I17" s="418"/>
      <c r="J17" s="419"/>
      <c r="K17" s="160"/>
    </row>
    <row r="18" spans="1:11" ht="12.75">
      <c r="A18" s="15"/>
      <c r="H18" s="107"/>
      <c r="I18" s="107"/>
    </row>
    <row r="19" spans="1:11" ht="25.5" customHeight="1">
      <c r="A19" s="183" t="s">
        <v>2572</v>
      </c>
      <c r="B19" s="39"/>
      <c r="D19" s="40" t="str">
        <f>IF(ISNA(VLOOKUP($B$1,ALL_AGENCY_TABLE,15,FALSE)),"",(VLOOKUP($B$1,ALL_AGENCY_TABLE,15,FALSE)))</f>
        <v/>
      </c>
      <c r="F19" s="40" t="str">
        <f>IF(ISERR(B19-D19),"",(B19-D19))</f>
        <v/>
      </c>
      <c r="G19" s="103"/>
      <c r="H19" s="417" t="str">
        <f>IF(F19&lt;0,"Answer Required","N/A")</f>
        <v>N/A</v>
      </c>
      <c r="I19" s="418"/>
      <c r="J19" s="419"/>
      <c r="K19" s="160"/>
    </row>
    <row r="20" spans="1:11" ht="12.75">
      <c r="A20" s="15"/>
      <c r="H20" s="107"/>
      <c r="I20" s="107"/>
    </row>
    <row r="21" spans="1:11" ht="12.75">
      <c r="A21" s="15" t="s">
        <v>382</v>
      </c>
      <c r="B21" s="39"/>
      <c r="D21" s="40" t="str">
        <f>IF(ISNA(VLOOKUP($B$1,ALL_AGENCY_TABLE,16,FALSE)),"",(VLOOKUP($B$1,ALL_AGENCY_TABLE,16,FALSE)))</f>
        <v/>
      </c>
      <c r="F21" s="40" t="str">
        <f>IF(ISERR(B21-D21),"",(B21-D21))</f>
        <v/>
      </c>
      <c r="G21" s="103"/>
      <c r="H21" s="417" t="str">
        <f>IF(F21&lt;0,"Answer Required","N/A")</f>
        <v>N/A</v>
      </c>
      <c r="I21" s="418"/>
      <c r="J21" s="419"/>
      <c r="K21" s="160"/>
    </row>
    <row r="22" spans="1:11" ht="12.75">
      <c r="A22" s="15"/>
      <c r="H22" s="107"/>
      <c r="I22" s="107"/>
    </row>
    <row r="23" spans="1:11" ht="12.75">
      <c r="A23" s="15" t="s">
        <v>2246</v>
      </c>
      <c r="B23" s="39"/>
      <c r="D23" s="40" t="str">
        <f>IF(ISNA(VLOOKUP($B$1,ALL_AGENCY_TABLE,18,FALSE)),"",(VLOOKUP($B$1,ALL_AGENCY_TABLE,18,FALSE)))</f>
        <v/>
      </c>
      <c r="F23" s="40" t="str">
        <f>IF(ISERR(B23-D23),"",(B23-D23))</f>
        <v/>
      </c>
      <c r="G23" s="103"/>
      <c r="H23" s="417" t="str">
        <f>IF(F23&lt;0,"Answer Required","N/A")</f>
        <v>N/A</v>
      </c>
      <c r="I23" s="418"/>
      <c r="J23" s="419"/>
      <c r="K23" s="160"/>
    </row>
    <row r="24" spans="1:11" ht="12.75">
      <c r="A24" s="15"/>
      <c r="H24" s="107"/>
      <c r="I24" s="107"/>
    </row>
    <row r="25" spans="1:11" ht="12.75">
      <c r="A25" s="15" t="s">
        <v>395</v>
      </c>
      <c r="B25" s="39"/>
      <c r="D25" s="40" t="str">
        <f>IF(ISNA(VLOOKUP($B$1,ALL_AGENCY_TABLE,17,FALSE)),"",(VLOOKUP($B$1,ALL_AGENCY_TABLE,17,FALSE)))</f>
        <v/>
      </c>
      <c r="F25" s="40" t="str">
        <f>IF(ISERR(B25-D25),"",(B25-D25))</f>
        <v/>
      </c>
      <c r="G25" s="103"/>
      <c r="H25" s="417" t="str">
        <f>IF(F25&lt;0,"Answer Required","N/A")</f>
        <v>N/A</v>
      </c>
      <c r="I25" s="418"/>
      <c r="J25" s="419"/>
      <c r="K25" s="160"/>
    </row>
    <row r="26" spans="1:11" ht="21.75" customHeight="1">
      <c r="A26" s="226" t="s">
        <v>396</v>
      </c>
      <c r="H26" s="107"/>
      <c r="I26" s="107"/>
    </row>
    <row r="27" spans="1:11" ht="12.75">
      <c r="A27" s="15" t="s">
        <v>2855</v>
      </c>
      <c r="B27" s="40">
        <f>IF(ISERR(B15-B17-B19-ABS(B21)+B23-ABS(B25)),"",(B15-B17-B19-ABS(B21)+B23-ABS(B25)))</f>
        <v>0</v>
      </c>
      <c r="D27" s="40" t="str">
        <f>IF(ISNA(VLOOKUP($B$1,ALL_AGENCY_TABLE,7,FALSE)),"",(VLOOKUP($B$1,ALL_AGENCY_TABLE,7,FALSE)))</f>
        <v/>
      </c>
      <c r="F27" s="40" t="str">
        <f>IF(ISERR(B27-D27),"",(B27-D27))</f>
        <v/>
      </c>
      <c r="G27" s="103"/>
      <c r="H27" s="417" t="str">
        <f>IF(F27&lt;0,"Answer Required","N/A")</f>
        <v>N/A</v>
      </c>
      <c r="I27" s="418"/>
      <c r="J27" s="419"/>
      <c r="K27" s="160"/>
    </row>
    <row r="28" spans="1:11">
      <c r="A28" s="4"/>
    </row>
    <row r="30" spans="1:11" ht="12.75">
      <c r="A30" s="414" t="s">
        <v>385</v>
      </c>
      <c r="B30" s="415"/>
      <c r="C30" s="415"/>
      <c r="D30" s="415"/>
      <c r="E30" s="415"/>
    </row>
    <row r="31" spans="1:11" ht="27" customHeight="1">
      <c r="A31" s="363" t="s">
        <v>456</v>
      </c>
      <c r="B31" s="363"/>
      <c r="C31" s="363"/>
      <c r="D31" s="363"/>
      <c r="E31" s="363"/>
      <c r="F31" s="363"/>
      <c r="G31" s="363"/>
      <c r="H31" s="363"/>
      <c r="I31" s="363"/>
      <c r="J31" s="363"/>
      <c r="K31" s="160"/>
    </row>
    <row r="32" spans="1:11" ht="12.75">
      <c r="A32" s="416" t="s">
        <v>455</v>
      </c>
      <c r="B32" s="373"/>
      <c r="C32" s="373"/>
      <c r="D32" s="373"/>
      <c r="E32" s="373"/>
      <c r="F32" s="373"/>
      <c r="G32" s="373"/>
      <c r="H32" s="373"/>
      <c r="I32"/>
      <c r="J32" s="39" t="s">
        <v>442</v>
      </c>
      <c r="K32"/>
    </row>
    <row r="33" spans="1:10" ht="12.75">
      <c r="A33"/>
      <c r="B33"/>
      <c r="C33"/>
      <c r="D33"/>
      <c r="E33"/>
    </row>
    <row r="34" spans="1:10" ht="12.75">
      <c r="A34" s="372" t="s">
        <v>381</v>
      </c>
      <c r="B34" s="373"/>
      <c r="C34" s="373"/>
      <c r="D34" s="373"/>
      <c r="E34" s="373"/>
    </row>
    <row r="35" spans="1:10" ht="12.75">
      <c r="A35"/>
      <c r="B35"/>
      <c r="C35"/>
      <c r="D35"/>
      <c r="E35"/>
    </row>
    <row r="36" spans="1:10">
      <c r="A36" s="413" t="str">
        <f>IF(J32="Yes","Answer Required","N/A")</f>
        <v>N/A</v>
      </c>
      <c r="B36" s="383"/>
      <c r="C36" s="383"/>
      <c r="D36" s="383"/>
      <c r="E36" s="383"/>
      <c r="F36" s="383"/>
      <c r="G36" s="383"/>
      <c r="H36" s="383"/>
      <c r="I36" s="383"/>
      <c r="J36" s="384"/>
    </row>
    <row r="37" spans="1:10">
      <c r="A37" s="385"/>
      <c r="B37" s="386"/>
      <c r="C37" s="386"/>
      <c r="D37" s="386"/>
      <c r="E37" s="386"/>
      <c r="F37" s="386"/>
      <c r="G37" s="386"/>
      <c r="H37" s="386"/>
      <c r="I37" s="386"/>
      <c r="J37" s="387"/>
    </row>
    <row r="38" spans="1:10">
      <c r="A38" s="385"/>
      <c r="B38" s="386"/>
      <c r="C38" s="386"/>
      <c r="D38" s="386"/>
      <c r="E38" s="386"/>
      <c r="F38" s="386"/>
      <c r="G38" s="386"/>
      <c r="H38" s="386"/>
      <c r="I38" s="386"/>
      <c r="J38" s="387"/>
    </row>
    <row r="39" spans="1:10">
      <c r="A39" s="385"/>
      <c r="B39" s="386"/>
      <c r="C39" s="386"/>
      <c r="D39" s="386"/>
      <c r="E39" s="386"/>
      <c r="F39" s="386"/>
      <c r="G39" s="386"/>
      <c r="H39" s="386"/>
      <c r="I39" s="386"/>
      <c r="J39" s="387"/>
    </row>
    <row r="40" spans="1:10">
      <c r="A40" s="385"/>
      <c r="B40" s="386"/>
      <c r="C40" s="386"/>
      <c r="D40" s="386"/>
      <c r="E40" s="386"/>
      <c r="F40" s="386"/>
      <c r="G40" s="386"/>
      <c r="H40" s="386"/>
      <c r="I40" s="386"/>
      <c r="J40" s="387"/>
    </row>
    <row r="41" spans="1:10">
      <c r="A41" s="385"/>
      <c r="B41" s="386"/>
      <c r="C41" s="386"/>
      <c r="D41" s="386"/>
      <c r="E41" s="386"/>
      <c r="F41" s="386"/>
      <c r="G41" s="386"/>
      <c r="H41" s="386"/>
      <c r="I41" s="386"/>
      <c r="J41" s="387"/>
    </row>
    <row r="42" spans="1:10">
      <c r="A42" s="385"/>
      <c r="B42" s="386"/>
      <c r="C42" s="386"/>
      <c r="D42" s="386"/>
      <c r="E42" s="386"/>
      <c r="F42" s="386"/>
      <c r="G42" s="386"/>
      <c r="H42" s="386"/>
      <c r="I42" s="386"/>
      <c r="J42" s="387"/>
    </row>
    <row r="43" spans="1:10">
      <c r="A43" s="385"/>
      <c r="B43" s="386"/>
      <c r="C43" s="386"/>
      <c r="D43" s="386"/>
      <c r="E43" s="386"/>
      <c r="F43" s="386"/>
      <c r="G43" s="386"/>
      <c r="H43" s="386"/>
      <c r="I43" s="386"/>
      <c r="J43" s="387"/>
    </row>
    <row r="44" spans="1:10">
      <c r="A44" s="388"/>
      <c r="B44" s="389"/>
      <c r="C44" s="389"/>
      <c r="D44" s="389"/>
      <c r="E44" s="389"/>
      <c r="F44" s="389"/>
      <c r="G44" s="389"/>
      <c r="H44" s="389"/>
      <c r="I44" s="389"/>
      <c r="J44" s="390"/>
    </row>
    <row r="46" spans="1:10" ht="12.75">
      <c r="A46" s="414" t="s">
        <v>415</v>
      </c>
      <c r="B46" s="415"/>
      <c r="C46" s="415"/>
      <c r="D46" s="415"/>
      <c r="E46" s="415"/>
    </row>
    <row r="47" spans="1:10" ht="12.75">
      <c r="A47" s="372" t="s">
        <v>394</v>
      </c>
      <c r="B47" s="373"/>
      <c r="C47" s="373"/>
      <c r="D47" s="373"/>
      <c r="E47" s="373"/>
      <c r="F47" s="373"/>
      <c r="G47" s="373"/>
      <c r="H47" s="373"/>
      <c r="I47" s="373"/>
      <c r="J47" s="373"/>
    </row>
    <row r="49" spans="1:13" ht="12.75">
      <c r="A49" s="223" t="s">
        <v>393</v>
      </c>
      <c r="D49" s="101"/>
      <c r="F49" s="102"/>
      <c r="H49" s="102"/>
      <c r="I49" s="107"/>
      <c r="J49" s="168"/>
    </row>
    <row r="50" spans="1:13" ht="25.5">
      <c r="A50" s="183" t="s">
        <v>2571</v>
      </c>
      <c r="B50" s="40">
        <f>('Capital Assets'!E97-SUMIF('Capital Assets'!$A$28:$A$37,"CIP",'Capital Assets'!$E$28:$E$37))+('Capital Assets'!E177-SUMIF('Capital Assets'!$A$108:$A$117,"CIP",'Capital Assets'!$E$108:$E$117))+(SUM('Capital Assets'!$E$246:$I$250))</f>
        <v>0</v>
      </c>
      <c r="D50" s="112"/>
      <c r="F50" s="112"/>
      <c r="G50" s="103"/>
      <c r="H50" s="403"/>
      <c r="I50" s="373"/>
      <c r="J50" s="373"/>
      <c r="M50" s="1" t="s">
        <v>20</v>
      </c>
    </row>
    <row r="51" spans="1:13" ht="12.75">
      <c r="A51" s="183"/>
      <c r="H51" s="107"/>
      <c r="I51" s="107"/>
      <c r="M51" s="1" t="s">
        <v>21</v>
      </c>
    </row>
    <row r="52" spans="1:13" ht="25.5">
      <c r="A52" s="183" t="s">
        <v>2573</v>
      </c>
      <c r="B52" s="40">
        <f>SUM('Capital Assets'!$B$195:$B$204)-SUMIF('Capital Assets'!$A$195:$A$204,"CIP",'Capital Assets'!$B$195:$B$204)</f>
        <v>0</v>
      </c>
      <c r="D52" s="112"/>
      <c r="F52" s="112"/>
      <c r="G52" s="103"/>
      <c r="H52" s="403"/>
      <c r="I52" s="373"/>
      <c r="J52" s="373"/>
    </row>
    <row r="53" spans="1:13" ht="12.75">
      <c r="A53" s="183"/>
      <c r="H53" s="107"/>
      <c r="I53" s="107"/>
    </row>
    <row r="54" spans="1:13" ht="25.5">
      <c r="A54" s="183" t="s">
        <v>2572</v>
      </c>
      <c r="B54" s="39"/>
      <c r="D54" s="112"/>
      <c r="F54" s="112"/>
      <c r="G54" s="103"/>
      <c r="H54" s="403"/>
      <c r="I54" s="373"/>
      <c r="J54" s="373"/>
    </row>
    <row r="55" spans="1:13" ht="12.75">
      <c r="A55" s="15"/>
      <c r="H55" s="107"/>
      <c r="I55" s="107"/>
    </row>
    <row r="56" spans="1:13" ht="12.75">
      <c r="A56" s="15" t="s">
        <v>382</v>
      </c>
      <c r="B56" s="40">
        <f>SUMIF('Capital Assets'!$A$28:$A$37,"CIP",'Capital Assets'!$E$28:$E$37)+SUMIF('Capital Assets'!$A$108:$A$117,"CIP",'Capital Assets'!$E$108:$E$117)+SUMIF('Capital Assets'!$A$195:$A$204,"CIP",'Capital Assets'!$B$195:$B$204)-ABS(SUM('Capital Assets'!$D$246:$D$250))</f>
        <v>0</v>
      </c>
      <c r="D56" s="112"/>
      <c r="F56" s="112"/>
      <c r="G56" s="103"/>
      <c r="H56" s="403"/>
      <c r="I56" s="373"/>
      <c r="J56" s="373"/>
    </row>
    <row r="57" spans="1:13" ht="12.75">
      <c r="A57" s="15"/>
      <c r="H57" s="107"/>
      <c r="I57" s="107"/>
    </row>
    <row r="58" spans="1:13" ht="12.75">
      <c r="A58" s="15" t="s">
        <v>2249</v>
      </c>
      <c r="B58" s="40">
        <f>'Fund Activity'!$B$23</f>
        <v>0</v>
      </c>
      <c r="D58" s="112"/>
      <c r="F58" s="112"/>
      <c r="G58" s="103"/>
      <c r="H58" s="403"/>
      <c r="I58" s="373"/>
      <c r="J58" s="373"/>
    </row>
    <row r="59" spans="1:13" ht="12.75">
      <c r="A59" s="15"/>
      <c r="H59" s="107"/>
      <c r="I59" s="107"/>
    </row>
    <row r="60" spans="1:13" ht="12.75">
      <c r="A60" s="15" t="s">
        <v>395</v>
      </c>
      <c r="B60" s="39"/>
      <c r="D60" s="112"/>
      <c r="F60" s="112"/>
      <c r="G60" s="103"/>
      <c r="H60" s="403"/>
      <c r="I60" s="373"/>
      <c r="J60" s="373"/>
    </row>
    <row r="61" spans="1:13" ht="18" customHeight="1">
      <c r="A61" s="226" t="s">
        <v>396</v>
      </c>
      <c r="H61" s="107"/>
      <c r="I61" s="107"/>
    </row>
    <row r="62" spans="1:13" ht="12.75">
      <c r="A62" s="15" t="s">
        <v>3000</v>
      </c>
      <c r="B62" s="40">
        <f>'Fund Activity'!$B$31</f>
        <v>0</v>
      </c>
      <c r="D62" s="228">
        <f>IF($B$15+'Fund Activity'!B21-($B$17+$B$50)-$B$52-($B$19+$B$54)-($B$21+$B$56)+($B$23+$B$58)-($B$25+$B$60)=B62,B62,"Error")</f>
        <v>0</v>
      </c>
      <c r="F62" s="112"/>
      <c r="G62" s="103"/>
      <c r="H62" s="403"/>
      <c r="I62" s="373"/>
      <c r="J62" s="373"/>
    </row>
    <row r="63" spans="1:13">
      <c r="A63" s="4"/>
      <c r="D63" s="255">
        <f>$B$62-($B$15+'Fund Activity'!B21-($B$17+$B$50)-$B$52-($B$19+$B$54)-($B$21+$B$56)+($B$23+$B$58)-($B$25+$B$60))</f>
        <v>0</v>
      </c>
      <c r="F63" s="257" t="s">
        <v>286</v>
      </c>
    </row>
    <row r="66" spans="1:1" hidden="1">
      <c r="A66" s="1" t="s">
        <v>20</v>
      </c>
    </row>
    <row r="67" spans="1:1" hidden="1">
      <c r="A67" s="1" t="s">
        <v>21</v>
      </c>
    </row>
    <row r="68" spans="1:1" hidden="1">
      <c r="A68" s="1" t="s">
        <v>442</v>
      </c>
    </row>
  </sheetData>
  <sheetProtection algorithmName="SHA-512" hashValue="uZm968cSgjTniJZxfG1gp+Ctna9EWZszD2+AzhhuFERaIdw3M7MJbn0bjYs/I+u3AhNWJ7MJotzs5gFkBYhKMw==" saltValue="LpOuFtTqLcruPHdDWMGz2w==" spinCount="100000" sheet="1" objects="1" scenarios="1"/>
  <mergeCells count="29">
    <mergeCell ref="H27:J27"/>
    <mergeCell ref="A31:J31"/>
    <mergeCell ref="H17:J17"/>
    <mergeCell ref="H19:J19"/>
    <mergeCell ref="H21:J21"/>
    <mergeCell ref="H23:J23"/>
    <mergeCell ref="H25:J25"/>
    <mergeCell ref="H62:J62"/>
    <mergeCell ref="B5:F5"/>
    <mergeCell ref="B6:F6"/>
    <mergeCell ref="B7:F7"/>
    <mergeCell ref="A36:J44"/>
    <mergeCell ref="H54:J54"/>
    <mergeCell ref="H56:J56"/>
    <mergeCell ref="H58:J58"/>
    <mergeCell ref="H52:J52"/>
    <mergeCell ref="H60:J60"/>
    <mergeCell ref="H50:J50"/>
    <mergeCell ref="A47:J47"/>
    <mergeCell ref="A30:E30"/>
    <mergeCell ref="A46:E46"/>
    <mergeCell ref="A34:E34"/>
    <mergeCell ref="A32:H32"/>
    <mergeCell ref="H16:J16"/>
    <mergeCell ref="B1:F1"/>
    <mergeCell ref="B2:F2"/>
    <mergeCell ref="B3:F3"/>
    <mergeCell ref="B4:F4"/>
    <mergeCell ref="H14:K14"/>
  </mergeCells>
  <phoneticPr fontId="5" type="noConversion"/>
  <conditionalFormatting sqref="A36:J44">
    <cfRule type="containsText" dxfId="7" priority="1" operator="containsText" text="Answer Required">
      <formula>NOT(ISERROR(SEARCH("Answer Required",A36)))</formula>
    </cfRule>
  </conditionalFormatting>
  <conditionalFormatting sqref="J32">
    <cfRule type="cellIs" dxfId="6" priority="2" operator="equal">
      <formula>"Answer Required"</formula>
    </cfRule>
  </conditionalFormatting>
  <dataValidations xWindow="334" yWindow="444" count="6">
    <dataValidation type="whole" allowBlank="1" showInputMessage="1" showErrorMessage="1" errorTitle="Enter Whole Number" error="The agency did not enter a whole number, please round the amount.  Enter a whole number ONLY." promptTitle="Enter a whole number" sqref="B62" xr:uid="{00000000-0002-0000-0300-000000000000}">
      <formula1>-9999999999</formula1>
      <formula2>9.99999999999999E+23</formula2>
    </dataValidation>
    <dataValidation type="whole" allowBlank="1" showInputMessage="1" showErrorMessage="1" errorTitle="Enter Whole Number" error="The agency did not enter a whole number, please round the amount.  Enter a whole number ONLY." promptTitle="Enter a whole number" sqref="I49 H55:I55 H59:I59 H61:I61 H57:I57 H51:I51 H53:I53 C9:D9 H15 H24:I24 H20:I20 H18:I18 H26:I26 H22:I22 I15" xr:uid="{00000000-0002-0000-0300-000001000000}">
      <formula1>-9999999999</formula1>
      <formula2>9999999999</formula2>
    </dataValidation>
    <dataValidation type="whole" allowBlank="1" showInputMessage="1" showErrorMessage="1" errorTitle="Enter whole number" error="Enter a whole number." sqref="B60 B58 B56 B54 B50 B52 B25 B23 B17 B19 B21" xr:uid="{00000000-0002-0000-0300-000002000000}">
      <formula1>-9999999999999</formula1>
      <formula2>9999999999999</formula2>
    </dataValidation>
    <dataValidation type="list" allowBlank="1" showInputMessage="1" showErrorMessage="1" error="Use the drop-down list to enter yes or no." sqref="J32" xr:uid="{00000000-0002-0000-0300-000003000000}">
      <formula1>$A$66:$A$67</formula1>
    </dataValidation>
    <dataValidation type="date" allowBlank="1" showInputMessage="1" showErrorMessage="1" error="Enter a date between 6/1/04 and 12/15/04" sqref="G7:G9 F8:F9" xr:uid="{00000000-0002-0000-0300-000004000000}">
      <formula1>38139</formula1>
      <formula2>38336</formula2>
    </dataValidation>
    <dataValidation allowBlank="1" showInputMessage="1" showErrorMessage="1" errorTitle="Enter Whole Number" error="The agency did not enter a whole number, please round the amount.  Enter a whole number ONLY." promptTitle="Enter a whole number" sqref="B27" xr:uid="{00000000-0002-0000-0300-000005000000}"/>
  </dataValidations>
  <printOptions horizontalCentered="1"/>
  <pageMargins left="0.5" right="0.5" top="1.25" bottom="1" header="0.5" footer="0.5"/>
  <pageSetup scale="72" orientation="portrait" cellComments="asDisplayed" r:id="rId1"/>
  <headerFooter alignWithMargins="0">
    <oddHeader>&amp;C&amp;"Times New Roman,Bold"&amp;8Attachment 5
Energy Performance Contracts 
&amp;A</oddHeader>
    <oddFooter>&amp;L&amp;"Times New Roman,Regular"&amp;8&amp;F \ &amp;A&amp;R&amp;"Times New Roman,Regular"&amp;8Page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4:R66"/>
  <sheetViews>
    <sheetView showGridLines="0" zoomScaleNormal="100" workbookViewId="0">
      <selection activeCell="C4" sqref="C4:G4"/>
    </sheetView>
  </sheetViews>
  <sheetFormatPr defaultColWidth="8.85546875" defaultRowHeight="12.75"/>
  <cols>
    <col min="1" max="1" width="7" style="116" bestFit="1" customWidth="1"/>
    <col min="2" max="2" width="18.140625" style="116" customWidth="1"/>
    <col min="3" max="7" width="9.140625" style="116" customWidth="1"/>
    <col min="8" max="8" width="0.85546875" style="116" customWidth="1"/>
    <col min="9" max="9" width="16.140625" style="116" customWidth="1"/>
    <col min="10" max="14" width="8.85546875" style="116"/>
    <col min="15" max="15" width="3.85546875" style="116" customWidth="1"/>
    <col min="16" max="17" width="8.85546875" style="116"/>
    <col min="18" max="18" width="0" style="116" hidden="1" customWidth="1"/>
    <col min="19" max="16384" width="8.85546875" style="116"/>
  </cols>
  <sheetData>
    <row r="4" spans="1:18">
      <c r="A4" s="115" t="s">
        <v>300</v>
      </c>
      <c r="C4" s="420" t="str">
        <f>IF('Debt Worksheet'!C2="","",'Debt Worksheet'!C2)</f>
        <v/>
      </c>
      <c r="D4" s="421"/>
      <c r="E4" s="421"/>
      <c r="F4" s="421"/>
      <c r="G4" s="422"/>
    </row>
    <row r="5" spans="1:18" ht="53.25" customHeight="1">
      <c r="A5" s="115" t="s">
        <v>290</v>
      </c>
      <c r="C5" s="425" t="str">
        <f>'Debt Worksheet'!C3</f>
        <v/>
      </c>
      <c r="D5" s="426"/>
      <c r="E5" s="426"/>
      <c r="F5" s="426"/>
      <c r="G5" s="427"/>
    </row>
    <row r="6" spans="1:18" s="121" customFormat="1" ht="12.6" customHeight="1">
      <c r="A6" s="117"/>
      <c r="B6" s="118"/>
      <c r="C6" s="119"/>
      <c r="D6" s="119"/>
      <c r="E6" s="119"/>
      <c r="F6" s="119"/>
      <c r="G6" s="119"/>
      <c r="H6" s="120"/>
      <c r="I6" s="120"/>
      <c r="J6" s="120"/>
    </row>
    <row r="9" spans="1:18" s="123" customFormat="1" ht="10.5" customHeight="1">
      <c r="A9" s="428" t="s">
        <v>447</v>
      </c>
      <c r="B9" s="428"/>
      <c r="C9" s="428"/>
      <c r="D9" s="428"/>
      <c r="E9" s="428"/>
      <c r="F9" s="428"/>
      <c r="G9" s="428"/>
      <c r="H9" s="428"/>
      <c r="I9" s="428"/>
      <c r="J9" s="428"/>
      <c r="K9" s="428"/>
      <c r="L9" s="428"/>
      <c r="M9" s="428"/>
    </row>
    <row r="10" spans="1:18" s="123" customFormat="1">
      <c r="A10" s="428" t="s">
        <v>457</v>
      </c>
      <c r="B10" s="428"/>
      <c r="C10" s="428"/>
      <c r="D10" s="428"/>
      <c r="E10" s="428"/>
      <c r="F10" s="428"/>
      <c r="G10" s="428"/>
      <c r="H10" s="428"/>
      <c r="I10" s="428"/>
      <c r="J10" s="428"/>
      <c r="K10" s="428"/>
      <c r="L10" s="428"/>
      <c r="M10" s="428"/>
      <c r="R10" s="123" t="s">
        <v>20</v>
      </c>
    </row>
    <row r="11" spans="1:18" s="123" customFormat="1">
      <c r="A11" s="245"/>
      <c r="B11" s="10"/>
      <c r="C11" s="10"/>
      <c r="D11" s="10"/>
      <c r="E11" s="10"/>
      <c r="F11" s="10"/>
      <c r="G11" s="10"/>
      <c r="H11" s="10"/>
      <c r="I11" s="10"/>
      <c r="J11" s="10"/>
      <c r="R11" s="123" t="s">
        <v>21</v>
      </c>
    </row>
    <row r="12" spans="1:18" s="123" customFormat="1" ht="30.75" customHeight="1">
      <c r="A12" s="248" t="s">
        <v>436</v>
      </c>
      <c r="B12" s="262" t="s">
        <v>442</v>
      </c>
      <c r="C12" s="429" t="s">
        <v>445</v>
      </c>
      <c r="D12" s="430"/>
      <c r="E12" s="430"/>
      <c r="F12" s="430"/>
      <c r="G12" s="430"/>
      <c r="H12" s="430"/>
      <c r="I12" s="430"/>
      <c r="J12" s="430"/>
      <c r="K12" s="430"/>
      <c r="L12" s="430"/>
      <c r="M12" s="430"/>
      <c r="R12" s="123" t="s">
        <v>435</v>
      </c>
    </row>
    <row r="13" spans="1:18" s="123" customFormat="1">
      <c r="A13" s="248"/>
      <c r="B13" s="246"/>
      <c r="C13" s="247"/>
      <c r="D13" s="10"/>
      <c r="E13" s="10"/>
      <c r="F13" s="10"/>
      <c r="G13" s="10"/>
      <c r="H13" s="10"/>
      <c r="I13" s="10"/>
      <c r="J13" s="10"/>
    </row>
    <row r="14" spans="1:18" s="123" customFormat="1" ht="15.75">
      <c r="A14" s="248" t="s">
        <v>437</v>
      </c>
      <c r="B14" s="262" t="s">
        <v>442</v>
      </c>
      <c r="C14" s="431" t="s">
        <v>438</v>
      </c>
      <c r="D14" s="432"/>
      <c r="E14" s="432"/>
      <c r="F14" s="432"/>
      <c r="G14" s="432"/>
      <c r="H14" s="432"/>
      <c r="I14" s="432"/>
      <c r="J14" s="432"/>
      <c r="K14" s="432"/>
      <c r="L14" s="432"/>
      <c r="M14" s="433"/>
    </row>
    <row r="15" spans="1:18" s="123" customFormat="1">
      <c r="A15" s="248"/>
      <c r="B15" s="246"/>
      <c r="C15" s="434" t="s">
        <v>439</v>
      </c>
      <c r="D15" s="416"/>
      <c r="E15" s="416"/>
      <c r="F15" s="416"/>
      <c r="G15" s="416"/>
      <c r="H15" s="416"/>
      <c r="I15" s="416"/>
      <c r="J15" s="416"/>
      <c r="K15" s="416"/>
      <c r="L15" s="416"/>
      <c r="M15" s="435"/>
    </row>
    <row r="16" spans="1:18" s="123" customFormat="1" ht="25.5" customHeight="1">
      <c r="A16" s="248"/>
      <c r="B16" s="246"/>
      <c r="C16" s="436" t="s">
        <v>446</v>
      </c>
      <c r="D16" s="437"/>
      <c r="E16" s="437"/>
      <c r="F16" s="437"/>
      <c r="G16" s="437"/>
      <c r="H16" s="437"/>
      <c r="I16" s="437"/>
      <c r="J16" s="437"/>
      <c r="K16" s="437"/>
      <c r="L16" s="437"/>
      <c r="M16" s="438"/>
    </row>
    <row r="17" spans="1:15" s="123" customFormat="1">
      <c r="A17" s="245"/>
      <c r="B17" s="10"/>
      <c r="C17" s="10"/>
      <c r="D17" s="10"/>
      <c r="E17" s="10"/>
      <c r="F17" s="10"/>
      <c r="G17" s="10"/>
      <c r="H17" s="10"/>
      <c r="I17" s="10"/>
      <c r="J17" s="10"/>
    </row>
    <row r="18" spans="1:15" s="123" customFormat="1" ht="28.5" customHeight="1">
      <c r="A18" s="252" t="s">
        <v>440</v>
      </c>
      <c r="B18" s="262" t="s">
        <v>442</v>
      </c>
      <c r="C18" s="439" t="s">
        <v>458</v>
      </c>
      <c r="D18" s="440"/>
      <c r="E18" s="440"/>
      <c r="F18" s="440"/>
      <c r="G18" s="440"/>
      <c r="H18" s="440"/>
      <c r="I18" s="440"/>
      <c r="J18" s="440"/>
      <c r="K18" s="440"/>
      <c r="L18" s="440"/>
      <c r="M18" s="441"/>
    </row>
    <row r="19" spans="1:15" s="123" customFormat="1" ht="41.25" customHeight="1">
      <c r="A19" s="242"/>
      <c r="C19" s="442" t="s">
        <v>459</v>
      </c>
      <c r="D19" s="443"/>
      <c r="E19" s="443"/>
      <c r="F19" s="443"/>
      <c r="G19" s="443"/>
      <c r="H19" s="443"/>
      <c r="I19" s="443"/>
      <c r="J19" s="443"/>
      <c r="K19" s="443"/>
      <c r="L19" s="443"/>
      <c r="M19" s="444"/>
    </row>
    <row r="20" spans="1:15" s="123" customFormat="1">
      <c r="A20" s="242"/>
      <c r="B20" s="10"/>
      <c r="C20" s="10"/>
      <c r="D20" s="10"/>
      <c r="E20" s="10"/>
      <c r="F20" s="10"/>
      <c r="G20" s="10"/>
      <c r="H20" s="10"/>
      <c r="I20" s="10"/>
      <c r="J20" s="10"/>
    </row>
    <row r="21" spans="1:15" s="123" customFormat="1" ht="12.75" customHeight="1">
      <c r="H21" s="10"/>
      <c r="I21" s="10"/>
      <c r="J21" s="10"/>
      <c r="K21" s="445"/>
      <c r="L21" s="445"/>
      <c r="M21" s="445"/>
      <c r="N21" s="445"/>
      <c r="O21" s="445"/>
    </row>
    <row r="22" spans="1:15" s="123" customFormat="1" ht="12.75" customHeight="1">
      <c r="B22" s="122" t="s">
        <v>261</v>
      </c>
      <c r="H22" s="10"/>
      <c r="I22" s="172" t="s">
        <v>267</v>
      </c>
      <c r="J22" s="172"/>
      <c r="K22" s="445"/>
      <c r="L22" s="445"/>
      <c r="M22" s="445"/>
      <c r="N22" s="445"/>
      <c r="O22" s="445"/>
    </row>
    <row r="23" spans="1:15" s="123" customFormat="1">
      <c r="H23" s="10"/>
      <c r="I23" s="10"/>
      <c r="J23" s="10"/>
    </row>
    <row r="24" spans="1:15" s="123" customFormat="1" ht="12.75" customHeight="1">
      <c r="A24" s="117"/>
      <c r="B24" s="249" t="s">
        <v>262</v>
      </c>
      <c r="C24" s="423"/>
      <c r="D24" s="424"/>
      <c r="E24" s="424"/>
      <c r="F24" s="424"/>
      <c r="G24" s="424"/>
      <c r="H24" s="10"/>
      <c r="I24" s="211"/>
      <c r="J24" s="253"/>
      <c r="L24" s="445" t="s">
        <v>453</v>
      </c>
      <c r="M24" s="445"/>
      <c r="N24" s="445"/>
      <c r="O24" s="445"/>
    </row>
    <row r="25" spans="1:15" s="123" customFormat="1">
      <c r="A25" s="117"/>
      <c r="B25" s="249" t="s">
        <v>263</v>
      </c>
      <c r="C25" s="423"/>
      <c r="D25" s="424"/>
      <c r="E25" s="424"/>
      <c r="F25" s="424"/>
      <c r="G25" s="424"/>
      <c r="H25" s="10"/>
      <c r="I25" s="10"/>
      <c r="J25" s="10"/>
      <c r="L25" s="445"/>
      <c r="M25" s="445"/>
      <c r="N25" s="445"/>
      <c r="O25" s="445"/>
    </row>
    <row r="26" spans="1:15" s="125" customFormat="1" ht="12.6" customHeight="1">
      <c r="B26" s="124"/>
      <c r="H26" s="10"/>
      <c r="I26" s="10"/>
      <c r="J26" s="10"/>
      <c r="L26" s="250"/>
    </row>
    <row r="27" spans="1:15" s="125" customFormat="1" ht="13.5" customHeight="1">
      <c r="A27" s="117"/>
      <c r="B27" s="249" t="s">
        <v>262</v>
      </c>
      <c r="C27" s="423"/>
      <c r="D27" s="424"/>
      <c r="E27" s="424"/>
      <c r="F27" s="424"/>
      <c r="G27" s="424"/>
      <c r="H27" s="10"/>
      <c r="I27" s="211"/>
      <c r="J27" s="253"/>
      <c r="K27" s="123"/>
      <c r="L27" s="445" t="s">
        <v>453</v>
      </c>
      <c r="M27" s="445"/>
      <c r="N27" s="445"/>
      <c r="O27" s="445"/>
    </row>
    <row r="28" spans="1:15" s="125" customFormat="1" ht="12.6" customHeight="1">
      <c r="A28" s="117"/>
      <c r="B28" s="249" t="s">
        <v>263</v>
      </c>
      <c r="C28" s="423"/>
      <c r="D28" s="424"/>
      <c r="E28" s="424"/>
      <c r="F28" s="424"/>
      <c r="G28" s="424"/>
      <c r="H28" s="10"/>
      <c r="I28" s="10"/>
      <c r="J28" s="10"/>
      <c r="K28" s="123"/>
      <c r="L28" s="445"/>
      <c r="M28" s="445"/>
      <c r="N28" s="445"/>
      <c r="O28" s="445"/>
    </row>
    <row r="29" spans="1:15" s="125" customFormat="1" ht="12.6" customHeight="1">
      <c r="B29" s="124"/>
      <c r="H29" s="10"/>
      <c r="I29" s="10"/>
      <c r="J29" s="10"/>
      <c r="L29" s="250"/>
    </row>
    <row r="30" spans="1:15" s="125" customFormat="1" ht="13.5" customHeight="1">
      <c r="A30" s="117"/>
      <c r="B30" s="249" t="s">
        <v>262</v>
      </c>
      <c r="C30" s="423"/>
      <c r="D30" s="424"/>
      <c r="E30" s="424"/>
      <c r="F30" s="424"/>
      <c r="G30" s="424"/>
      <c r="H30" s="10"/>
      <c r="I30" s="211"/>
      <c r="J30" s="253"/>
      <c r="K30" s="123"/>
      <c r="L30" s="445" t="s">
        <v>453</v>
      </c>
      <c r="M30" s="445"/>
      <c r="N30" s="445"/>
      <c r="O30" s="445"/>
    </row>
    <row r="31" spans="1:15" s="125" customFormat="1" ht="12.6" customHeight="1">
      <c r="A31" s="117"/>
      <c r="B31" s="249" t="s">
        <v>263</v>
      </c>
      <c r="C31" s="423"/>
      <c r="D31" s="424"/>
      <c r="E31" s="424"/>
      <c r="F31" s="424"/>
      <c r="G31" s="424"/>
      <c r="H31" s="10"/>
      <c r="I31" s="10"/>
      <c r="J31" s="10"/>
      <c r="K31" s="123"/>
      <c r="L31" s="445"/>
      <c r="M31" s="445"/>
      <c r="N31" s="445"/>
      <c r="O31" s="445"/>
    </row>
    <row r="32" spans="1:15" s="125" customFormat="1" ht="12.6" customHeight="1">
      <c r="A32" s="123"/>
      <c r="B32" s="123"/>
      <c r="C32" s="123"/>
      <c r="D32" s="123"/>
      <c r="E32" s="123"/>
      <c r="F32" s="123"/>
      <c r="G32" s="123"/>
      <c r="H32" s="10"/>
      <c r="I32" s="10"/>
      <c r="J32" s="10"/>
      <c r="L32" s="250"/>
    </row>
    <row r="33" spans="1:15" s="125" customFormat="1" ht="13.5" customHeight="1">
      <c r="A33" s="117"/>
      <c r="B33" s="249" t="s">
        <v>262</v>
      </c>
      <c r="C33" s="423"/>
      <c r="D33" s="424"/>
      <c r="E33" s="424"/>
      <c r="F33" s="424"/>
      <c r="G33" s="424"/>
      <c r="H33" s="10"/>
      <c r="I33" s="211"/>
      <c r="J33" s="253"/>
      <c r="K33" s="123"/>
      <c r="L33" s="445" t="s">
        <v>453</v>
      </c>
      <c r="M33" s="445"/>
      <c r="N33" s="445"/>
      <c r="O33" s="445"/>
    </row>
    <row r="34" spans="1:15" s="123" customFormat="1">
      <c r="A34" s="117"/>
      <c r="B34" s="249" t="s">
        <v>263</v>
      </c>
      <c r="C34" s="423"/>
      <c r="D34" s="424"/>
      <c r="E34" s="424"/>
      <c r="F34" s="424"/>
      <c r="G34" s="424"/>
      <c r="H34" s="10"/>
      <c r="I34" s="10"/>
      <c r="J34" s="10"/>
      <c r="L34" s="445"/>
      <c r="M34" s="445"/>
      <c r="N34" s="445"/>
      <c r="O34" s="445"/>
    </row>
    <row r="35" spans="1:15" s="125" customFormat="1" ht="12.6" customHeight="1">
      <c r="A35" s="123"/>
      <c r="B35" s="123"/>
      <c r="C35" s="123"/>
      <c r="D35" s="123"/>
      <c r="E35" s="123"/>
      <c r="F35" s="123"/>
      <c r="G35" s="123"/>
      <c r="H35" s="10"/>
      <c r="I35" s="10"/>
      <c r="J35" s="10"/>
      <c r="L35" s="250"/>
    </row>
    <row r="36" spans="1:15" s="125" customFormat="1" ht="13.5" customHeight="1">
      <c r="A36" s="123"/>
      <c r="B36" s="122" t="s">
        <v>264</v>
      </c>
      <c r="C36" s="123"/>
      <c r="D36" s="123"/>
      <c r="E36" s="123"/>
      <c r="F36" s="123"/>
      <c r="G36" s="123"/>
      <c r="H36" s="10"/>
      <c r="I36" s="172" t="s">
        <v>267</v>
      </c>
      <c r="J36" s="172"/>
      <c r="L36" s="250"/>
    </row>
    <row r="37" spans="1:15" s="123" customFormat="1">
      <c r="H37" s="10"/>
      <c r="I37" s="10"/>
      <c r="J37" s="10"/>
    </row>
    <row r="38" spans="1:15" s="123" customFormat="1">
      <c r="A38" s="117"/>
      <c r="B38" s="249" t="s">
        <v>262</v>
      </c>
      <c r="C38" s="423"/>
      <c r="D38" s="424"/>
      <c r="E38" s="424"/>
      <c r="F38" s="424"/>
      <c r="G38" s="424"/>
      <c r="H38" s="10"/>
      <c r="I38" s="211"/>
      <c r="J38" s="253"/>
      <c r="L38" s="445" t="s">
        <v>441</v>
      </c>
      <c r="M38" s="445"/>
      <c r="N38" s="445"/>
      <c r="O38" s="445"/>
    </row>
    <row r="39" spans="1:15" s="123" customFormat="1">
      <c r="A39" s="117"/>
      <c r="B39" s="249" t="s">
        <v>263</v>
      </c>
      <c r="C39" s="423"/>
      <c r="D39" s="424"/>
      <c r="E39" s="424"/>
      <c r="F39" s="424"/>
      <c r="G39" s="424"/>
      <c r="H39" s="10"/>
      <c r="I39" s="10"/>
      <c r="J39" s="10"/>
      <c r="L39" s="445"/>
      <c r="M39" s="445"/>
      <c r="N39" s="445"/>
      <c r="O39" s="445"/>
    </row>
    <row r="40" spans="1:15" s="125" customFormat="1" ht="12.6" customHeight="1">
      <c r="B40" s="124"/>
      <c r="H40" s="10"/>
      <c r="I40" s="10"/>
      <c r="J40" s="10"/>
      <c r="L40" s="250"/>
    </row>
    <row r="41" spans="1:15" s="125" customFormat="1" ht="13.5" customHeight="1">
      <c r="A41" s="117"/>
      <c r="B41" s="249" t="s">
        <v>262</v>
      </c>
      <c r="C41" s="423"/>
      <c r="D41" s="424"/>
      <c r="E41" s="424"/>
      <c r="F41" s="424"/>
      <c r="G41" s="424"/>
      <c r="H41" s="10"/>
      <c r="I41" s="211"/>
      <c r="J41" s="253"/>
      <c r="K41" s="123"/>
      <c r="L41" s="445" t="s">
        <v>441</v>
      </c>
      <c r="M41" s="445"/>
      <c r="N41" s="445"/>
      <c r="O41" s="445"/>
    </row>
    <row r="42" spans="1:15" s="125" customFormat="1" ht="12.6" customHeight="1">
      <c r="A42" s="117"/>
      <c r="B42" s="249" t="s">
        <v>263</v>
      </c>
      <c r="C42" s="423"/>
      <c r="D42" s="424"/>
      <c r="E42" s="424"/>
      <c r="F42" s="424"/>
      <c r="G42" s="424"/>
      <c r="H42" s="10"/>
      <c r="I42" s="10"/>
      <c r="J42" s="10"/>
      <c r="K42" s="123"/>
      <c r="L42" s="445"/>
      <c r="M42" s="445"/>
      <c r="N42" s="445"/>
      <c r="O42" s="445"/>
    </row>
    <row r="43" spans="1:15" s="125" customFormat="1" ht="12.6" customHeight="1">
      <c r="B43" s="124"/>
      <c r="H43" s="10"/>
      <c r="I43" s="10"/>
      <c r="J43" s="10"/>
      <c r="L43" s="250"/>
    </row>
    <row r="44" spans="1:15" s="125" customFormat="1" ht="13.5" customHeight="1">
      <c r="A44" s="117"/>
      <c r="B44" s="249" t="s">
        <v>262</v>
      </c>
      <c r="C44" s="423"/>
      <c r="D44" s="424"/>
      <c r="E44" s="424"/>
      <c r="F44" s="424"/>
      <c r="G44" s="424"/>
      <c r="H44" s="10"/>
      <c r="I44" s="211"/>
      <c r="J44" s="253"/>
      <c r="K44" s="123"/>
      <c r="L44" s="445" t="s">
        <v>441</v>
      </c>
      <c r="M44" s="445"/>
      <c r="N44" s="445"/>
      <c r="O44" s="445"/>
    </row>
    <row r="45" spans="1:15" s="125" customFormat="1" ht="12.6" customHeight="1">
      <c r="A45" s="117"/>
      <c r="B45" s="249" t="s">
        <v>263</v>
      </c>
      <c r="C45" s="423"/>
      <c r="D45" s="424"/>
      <c r="E45" s="424"/>
      <c r="F45" s="424"/>
      <c r="G45" s="424"/>
      <c r="H45" s="10"/>
      <c r="I45" s="10"/>
      <c r="J45" s="10"/>
      <c r="K45" s="123"/>
      <c r="L45" s="445"/>
      <c r="M45" s="445"/>
      <c r="N45" s="445"/>
      <c r="O45" s="445"/>
    </row>
    <row r="46" spans="1:15" s="125" customFormat="1" ht="12.6" customHeight="1">
      <c r="A46" s="123"/>
      <c r="B46" s="123"/>
      <c r="C46" s="123"/>
      <c r="D46" s="123"/>
      <c r="E46" s="123"/>
      <c r="F46" s="123"/>
      <c r="G46" s="123"/>
      <c r="H46" s="10"/>
      <c r="I46" s="10"/>
      <c r="J46" s="10"/>
      <c r="L46" s="250"/>
    </row>
    <row r="47" spans="1:15" s="125" customFormat="1" ht="13.5" customHeight="1">
      <c r="A47" s="117"/>
      <c r="B47" s="249" t="s">
        <v>262</v>
      </c>
      <c r="C47" s="423"/>
      <c r="D47" s="424"/>
      <c r="E47" s="424"/>
      <c r="F47" s="424"/>
      <c r="G47" s="424"/>
      <c r="H47" s="10"/>
      <c r="I47" s="211"/>
      <c r="J47" s="253"/>
      <c r="K47" s="123"/>
      <c r="L47" s="445" t="s">
        <v>441</v>
      </c>
      <c r="M47" s="445"/>
      <c r="N47" s="445"/>
      <c r="O47" s="445"/>
    </row>
    <row r="48" spans="1:15" s="123" customFormat="1">
      <c r="A48" s="117"/>
      <c r="B48" s="249" t="s">
        <v>263</v>
      </c>
      <c r="C48" s="423"/>
      <c r="D48" s="424"/>
      <c r="E48" s="424"/>
      <c r="F48" s="424"/>
      <c r="G48" s="424"/>
      <c r="H48" s="10"/>
      <c r="I48" s="10"/>
      <c r="J48" s="10"/>
      <c r="L48" s="445"/>
      <c r="M48" s="445"/>
      <c r="N48" s="445"/>
      <c r="O48" s="445"/>
    </row>
    <row r="49" spans="2:7">
      <c r="B49" s="123"/>
      <c r="C49" s="123"/>
      <c r="D49" s="123"/>
      <c r="E49" s="123"/>
      <c r="F49" s="123"/>
      <c r="G49" s="123"/>
    </row>
    <row r="50" spans="2:7">
      <c r="C50" s="123"/>
      <c r="D50" s="123"/>
      <c r="E50" s="123"/>
      <c r="F50" s="123"/>
      <c r="G50" s="123"/>
    </row>
    <row r="51" spans="2:7">
      <c r="C51" s="123"/>
      <c r="D51" s="123"/>
      <c r="E51" s="123"/>
      <c r="F51" s="123"/>
      <c r="G51" s="123"/>
    </row>
    <row r="52" spans="2:7">
      <c r="C52" s="123"/>
      <c r="D52" s="123"/>
      <c r="E52" s="123"/>
      <c r="F52" s="123"/>
      <c r="G52" s="123"/>
    </row>
    <row r="53" spans="2:7">
      <c r="C53" s="123"/>
      <c r="D53" s="123"/>
      <c r="E53" s="123"/>
      <c r="F53" s="123"/>
      <c r="G53" s="123"/>
    </row>
    <row r="54" spans="2:7">
      <c r="C54" s="123"/>
      <c r="D54" s="123"/>
      <c r="E54" s="123"/>
      <c r="F54" s="123"/>
      <c r="G54" s="123"/>
    </row>
    <row r="55" spans="2:7">
      <c r="C55" s="123"/>
      <c r="D55" s="123"/>
      <c r="E55" s="123"/>
      <c r="F55" s="123"/>
      <c r="G55" s="123"/>
    </row>
    <row r="56" spans="2:7">
      <c r="C56" s="123"/>
      <c r="D56" s="123"/>
      <c r="E56" s="123"/>
      <c r="F56" s="123"/>
      <c r="G56" s="123"/>
    </row>
    <row r="57" spans="2:7">
      <c r="C57" s="123"/>
      <c r="D57" s="123"/>
      <c r="E57" s="123"/>
      <c r="F57" s="123"/>
      <c r="G57" s="123"/>
    </row>
    <row r="58" spans="2:7">
      <c r="C58" s="123"/>
      <c r="D58" s="123"/>
      <c r="E58" s="123"/>
      <c r="F58" s="123"/>
      <c r="G58" s="123"/>
    </row>
    <row r="59" spans="2:7">
      <c r="C59" s="123"/>
      <c r="D59" s="123"/>
      <c r="E59" s="123"/>
      <c r="F59" s="123"/>
      <c r="G59" s="123"/>
    </row>
    <row r="60" spans="2:7">
      <c r="C60" s="123"/>
      <c r="D60" s="123"/>
      <c r="E60" s="123"/>
      <c r="F60" s="123"/>
      <c r="G60" s="123"/>
    </row>
    <row r="61" spans="2:7">
      <c r="C61" s="123"/>
      <c r="D61" s="123"/>
      <c r="E61" s="123"/>
      <c r="F61" s="123"/>
      <c r="G61" s="123"/>
    </row>
    <row r="62" spans="2:7">
      <c r="C62" s="123"/>
      <c r="D62" s="123"/>
      <c r="E62" s="123"/>
      <c r="F62" s="123"/>
      <c r="G62" s="123"/>
    </row>
    <row r="63" spans="2:7">
      <c r="C63" s="123"/>
      <c r="D63" s="123"/>
      <c r="E63" s="123"/>
      <c r="F63" s="123"/>
      <c r="G63" s="123"/>
    </row>
    <row r="64" spans="2:7">
      <c r="C64" s="123"/>
      <c r="D64" s="123"/>
      <c r="E64" s="123"/>
      <c r="F64" s="123"/>
      <c r="G64" s="123"/>
    </row>
    <row r="65" spans="3:7">
      <c r="C65" s="123"/>
      <c r="D65" s="123"/>
      <c r="E65" s="123"/>
      <c r="F65" s="123"/>
      <c r="G65" s="123"/>
    </row>
    <row r="66" spans="3:7">
      <c r="C66" s="123"/>
      <c r="D66" s="123"/>
      <c r="E66" s="123"/>
      <c r="F66" s="123"/>
      <c r="G66" s="123"/>
    </row>
  </sheetData>
  <sheetProtection algorithmName="SHA-512" hashValue="3tlGSENnWDaDNNWUGYVrPE1Hlq4Lxtyy1nyX03snoETxeSfIAyfHCRYpAwtec6PKZtnfS90/l5IBYdZ1ukNkXQ==" saltValue="H4vuKH+cf2Y/K4W95oFZ/w==" spinCount="100000" sheet="1" objects="1" scenarios="1"/>
  <mergeCells count="35">
    <mergeCell ref="L30:O31"/>
    <mergeCell ref="L33:O34"/>
    <mergeCell ref="C38:G38"/>
    <mergeCell ref="L38:O39"/>
    <mergeCell ref="C47:G47"/>
    <mergeCell ref="L47:O48"/>
    <mergeCell ref="C48:G48"/>
    <mergeCell ref="C41:G41"/>
    <mergeCell ref="L41:O42"/>
    <mergeCell ref="C42:G42"/>
    <mergeCell ref="C44:G44"/>
    <mergeCell ref="L44:O45"/>
    <mergeCell ref="C45:G45"/>
    <mergeCell ref="C19:M19"/>
    <mergeCell ref="K21:O22"/>
    <mergeCell ref="C24:G24"/>
    <mergeCell ref="L24:O25"/>
    <mergeCell ref="L27:O28"/>
    <mergeCell ref="C28:G28"/>
    <mergeCell ref="C4:G4"/>
    <mergeCell ref="C39:G39"/>
    <mergeCell ref="C5:G5"/>
    <mergeCell ref="A9:M9"/>
    <mergeCell ref="A10:M10"/>
    <mergeCell ref="C12:M12"/>
    <mergeCell ref="C14:M14"/>
    <mergeCell ref="C15:M15"/>
    <mergeCell ref="C16:M16"/>
    <mergeCell ref="C25:G25"/>
    <mergeCell ref="C30:G30"/>
    <mergeCell ref="C34:G34"/>
    <mergeCell ref="C33:G33"/>
    <mergeCell ref="C31:G31"/>
    <mergeCell ref="C27:G27"/>
    <mergeCell ref="C18:M18"/>
  </mergeCells>
  <phoneticPr fontId="36" type="noConversion"/>
  <conditionalFormatting sqref="B12">
    <cfRule type="cellIs" dxfId="5" priority="10" operator="equal">
      <formula>"Answer Required"</formula>
    </cfRule>
    <cfRule type="cellIs" dxfId="4" priority="11" operator="equal">
      <formula>"Error"</formula>
    </cfRule>
  </conditionalFormatting>
  <conditionalFormatting sqref="B14">
    <cfRule type="cellIs" dxfId="3" priority="6" operator="equal">
      <formula>"Answer Required"</formula>
    </cfRule>
    <cfRule type="cellIs" dxfId="2" priority="7" operator="equal">
      <formula>"Error"</formula>
    </cfRule>
  </conditionalFormatting>
  <conditionalFormatting sqref="B18">
    <cfRule type="cellIs" dxfId="1" priority="1" operator="equal">
      <formula>"Answer Required"</formula>
    </cfRule>
    <cfRule type="cellIs" dxfId="0" priority="2" operator="equal">
      <formula>"Error"</formula>
    </cfRule>
  </conditionalFormatting>
  <dataValidations count="1">
    <dataValidation type="list" allowBlank="1" showInputMessage="1" showErrorMessage="1" error="Please use the drop-down list to select Yes or No" sqref="B12 B14 B18" xr:uid="{00000000-0002-0000-0400-000000000000}">
      <formula1>$R$10:$R$11</formula1>
    </dataValidation>
  </dataValidations>
  <printOptions horizontalCentered="1"/>
  <pageMargins left="0.5" right="0.5" top="1.25" bottom="1" header="0.5" footer="0.5"/>
  <pageSetup scale="71" orientation="portrait" cellComments="asDisplayed" r:id="rId1"/>
  <headerFooter alignWithMargins="0">
    <oddHeader>&amp;C&amp;"Times New Roman,Bold"&amp;8Attachment 5
Energy Performance Contracts 
&amp;A</oddHeader>
    <oddFooter>&amp;L&amp;"Times New Roman,Regular"&amp;8&amp;F \ &amp;A&amp;R&amp;"Times New Roman,Regular"&amp;8Page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10</xdr:col>
                    <xdr:colOff>9525</xdr:colOff>
                    <xdr:row>23</xdr:row>
                    <xdr:rowOff>19050</xdr:rowOff>
                  </from>
                  <to>
                    <xdr:col>10</xdr:col>
                    <xdr:colOff>314325</xdr:colOff>
                    <xdr:row>24</xdr:row>
                    <xdr:rowOff>114300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10</xdr:col>
                    <xdr:colOff>9525</xdr:colOff>
                    <xdr:row>26</xdr:row>
                    <xdr:rowOff>19050</xdr:rowOff>
                  </from>
                  <to>
                    <xdr:col>10</xdr:col>
                    <xdr:colOff>314325</xdr:colOff>
                    <xdr:row>27</xdr:row>
                    <xdr:rowOff>104775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10</xdr:col>
                    <xdr:colOff>9525</xdr:colOff>
                    <xdr:row>29</xdr:row>
                    <xdr:rowOff>19050</xdr:rowOff>
                  </from>
                  <to>
                    <xdr:col>10</xdr:col>
                    <xdr:colOff>314325</xdr:colOff>
                    <xdr:row>30</xdr:row>
                    <xdr:rowOff>104775</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10</xdr:col>
                    <xdr:colOff>9525</xdr:colOff>
                    <xdr:row>32</xdr:row>
                    <xdr:rowOff>19050</xdr:rowOff>
                  </from>
                  <to>
                    <xdr:col>10</xdr:col>
                    <xdr:colOff>314325</xdr:colOff>
                    <xdr:row>33</xdr:row>
                    <xdr:rowOff>104775</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10</xdr:col>
                    <xdr:colOff>9525</xdr:colOff>
                    <xdr:row>37</xdr:row>
                    <xdr:rowOff>19050</xdr:rowOff>
                  </from>
                  <to>
                    <xdr:col>10</xdr:col>
                    <xdr:colOff>314325</xdr:colOff>
                    <xdr:row>38</xdr:row>
                    <xdr:rowOff>114300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10</xdr:col>
                    <xdr:colOff>9525</xdr:colOff>
                    <xdr:row>40</xdr:row>
                    <xdr:rowOff>19050</xdr:rowOff>
                  </from>
                  <to>
                    <xdr:col>10</xdr:col>
                    <xdr:colOff>314325</xdr:colOff>
                    <xdr:row>41</xdr:row>
                    <xdr:rowOff>104775</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10</xdr:col>
                    <xdr:colOff>9525</xdr:colOff>
                    <xdr:row>43</xdr:row>
                    <xdr:rowOff>19050</xdr:rowOff>
                  </from>
                  <to>
                    <xdr:col>10</xdr:col>
                    <xdr:colOff>314325</xdr:colOff>
                    <xdr:row>44</xdr:row>
                    <xdr:rowOff>104775</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10</xdr:col>
                    <xdr:colOff>9525</xdr:colOff>
                    <xdr:row>46</xdr:row>
                    <xdr:rowOff>19050</xdr:rowOff>
                  </from>
                  <to>
                    <xdr:col>10</xdr:col>
                    <xdr:colOff>314325</xdr:colOff>
                    <xdr:row>47</xdr:row>
                    <xdr:rowOff>104775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8"/>
  <sheetViews>
    <sheetView showGridLines="0" zoomScale="80" zoomScaleNormal="80" workbookViewId="0">
      <selection activeCell="F17" sqref="F17"/>
    </sheetView>
  </sheetViews>
  <sheetFormatPr defaultColWidth="9.140625" defaultRowHeight="12.75"/>
  <cols>
    <col min="1" max="1" width="11.140625" style="10" customWidth="1"/>
    <col min="2" max="2" width="29.85546875" style="10" customWidth="1"/>
    <col min="3" max="4" width="8.7109375" style="10" customWidth="1"/>
    <col min="5" max="6" width="24.7109375" style="10" customWidth="1"/>
    <col min="7" max="7" width="12.85546875" style="10" customWidth="1"/>
    <col min="8" max="16384" width="9.140625" style="10"/>
  </cols>
  <sheetData>
    <row r="1" spans="1:8">
      <c r="A1" s="319" t="s">
        <v>300</v>
      </c>
      <c r="B1" s="320"/>
      <c r="C1" s="452" t="str">
        <f>IF('Debt Worksheet'!C2="","",'Debt Worksheet'!C2)</f>
        <v/>
      </c>
      <c r="D1" s="453"/>
      <c r="E1" s="453"/>
      <c r="F1" s="454"/>
    </row>
    <row r="2" spans="1:8" ht="41.25" customHeight="1">
      <c r="A2" s="319" t="s">
        <v>290</v>
      </c>
      <c r="B2" s="320"/>
      <c r="C2" s="455" t="str">
        <f>IF('Debt Worksheet'!C3="","",'Debt Worksheet'!C3)</f>
        <v/>
      </c>
      <c r="D2" s="456"/>
      <c r="E2" s="456"/>
      <c r="F2" s="457"/>
    </row>
    <row r="3" spans="1:8" ht="24.75" hidden="1" customHeight="1">
      <c r="A3" s="319" t="s">
        <v>235</v>
      </c>
      <c r="B3" s="320"/>
      <c r="C3" s="452" t="str">
        <f>IF('Debt Worksheet'!D4="","",'Debt Worksheet'!D4)</f>
        <v/>
      </c>
      <c r="D3" s="453"/>
      <c r="E3" s="453"/>
      <c r="F3" s="454"/>
    </row>
    <row r="4" spans="1:8">
      <c r="A4" s="319" t="s">
        <v>2858</v>
      </c>
      <c r="B4" s="320"/>
      <c r="C4" s="461" t="str">
        <f>IF('Debt Worksheet'!C5="","",'Debt Worksheet'!C5)</f>
        <v/>
      </c>
      <c r="D4" s="462"/>
      <c r="E4" s="462"/>
      <c r="F4" s="463"/>
    </row>
    <row r="5" spans="1:8">
      <c r="A5" s="452" t="s">
        <v>23</v>
      </c>
      <c r="B5" s="454"/>
      <c r="C5" s="458" t="str">
        <f>IF('Debt Worksheet'!C6="","",'Debt Worksheet'!C6)</f>
        <v/>
      </c>
      <c r="D5" s="459"/>
      <c r="E5" s="459"/>
      <c r="F5" s="460"/>
    </row>
    <row r="6" spans="1:8">
      <c r="A6" s="452" t="s">
        <v>2740</v>
      </c>
      <c r="B6" s="454"/>
      <c r="C6" s="446" t="str">
        <f>IF('Debt Worksheet'!C7="","",'Debt Worksheet'!C7)</f>
        <v/>
      </c>
      <c r="D6" s="447"/>
      <c r="E6" s="447"/>
      <c r="F6" s="448"/>
    </row>
    <row r="7" spans="1:8">
      <c r="A7" s="452" t="s">
        <v>24</v>
      </c>
      <c r="B7" s="454"/>
      <c r="C7" s="449" t="str">
        <f>IF('Debt Worksheet'!C8="","",'Debt Worksheet'!C8)</f>
        <v/>
      </c>
      <c r="D7" s="450"/>
      <c r="E7" s="450"/>
      <c r="F7" s="451"/>
    </row>
    <row r="11" spans="1:8" ht="26.25" customHeight="1">
      <c r="A11" s="11" t="s">
        <v>25</v>
      </c>
      <c r="B11" s="11" t="s">
        <v>26</v>
      </c>
      <c r="C11" s="11" t="s">
        <v>27</v>
      </c>
      <c r="D11" s="11" t="s">
        <v>28</v>
      </c>
      <c r="E11" s="11" t="s">
        <v>29</v>
      </c>
      <c r="F11" s="11" t="s">
        <v>30</v>
      </c>
      <c r="H11" s="12"/>
    </row>
    <row r="12" spans="1:8">
      <c r="A12" s="212"/>
      <c r="B12" s="13"/>
      <c r="C12" s="14"/>
      <c r="D12" s="14"/>
      <c r="E12" s="260"/>
      <c r="F12" s="260"/>
    </row>
    <row r="13" spans="1:8">
      <c r="A13" s="212"/>
      <c r="B13" s="13"/>
      <c r="C13" s="14"/>
      <c r="D13" s="14"/>
      <c r="E13" s="260"/>
      <c r="F13" s="260"/>
    </row>
    <row r="14" spans="1:8">
      <c r="A14" s="212"/>
      <c r="B14" s="13"/>
      <c r="C14" s="14"/>
      <c r="D14" s="14"/>
      <c r="E14" s="260"/>
      <c r="F14" s="260"/>
    </row>
    <row r="15" spans="1:8">
      <c r="A15" s="212"/>
      <c r="B15" s="13"/>
      <c r="C15" s="14"/>
      <c r="D15" s="14"/>
      <c r="E15" s="260"/>
      <c r="F15" s="260"/>
    </row>
    <row r="16" spans="1:8">
      <c r="A16" s="212"/>
      <c r="B16" s="13"/>
      <c r="C16" s="14"/>
      <c r="D16" s="14"/>
      <c r="E16" s="260"/>
      <c r="F16" s="260"/>
    </row>
    <row r="17" spans="1:6">
      <c r="A17" s="212"/>
      <c r="B17" s="13"/>
      <c r="C17" s="14"/>
      <c r="D17" s="14"/>
      <c r="E17" s="260"/>
      <c r="F17" s="260"/>
    </row>
    <row r="18" spans="1:6">
      <c r="A18" s="212"/>
      <c r="B18" s="13"/>
      <c r="C18" s="14"/>
      <c r="D18" s="14"/>
      <c r="E18" s="260"/>
      <c r="F18" s="260"/>
    </row>
    <row r="19" spans="1:6">
      <c r="A19" s="212"/>
      <c r="B19" s="13"/>
      <c r="C19" s="14"/>
      <c r="D19" s="14"/>
      <c r="E19" s="260"/>
      <c r="F19" s="260"/>
    </row>
    <row r="20" spans="1:6">
      <c r="A20" s="212"/>
      <c r="B20" s="13"/>
      <c r="C20" s="14"/>
      <c r="D20" s="14"/>
      <c r="E20" s="260"/>
      <c r="F20" s="260"/>
    </row>
    <row r="21" spans="1:6">
      <c r="A21" s="212"/>
      <c r="B21" s="13"/>
      <c r="C21" s="14"/>
      <c r="D21" s="14"/>
      <c r="E21" s="260"/>
      <c r="F21" s="260"/>
    </row>
    <row r="22" spans="1:6">
      <c r="A22" s="212"/>
      <c r="B22" s="13"/>
      <c r="C22" s="14"/>
      <c r="D22" s="14"/>
      <c r="E22" s="260"/>
      <c r="F22" s="260"/>
    </row>
    <row r="23" spans="1:6">
      <c r="A23" s="212"/>
      <c r="B23" s="13"/>
      <c r="C23" s="14"/>
      <c r="D23" s="14"/>
      <c r="E23" s="260"/>
      <c r="F23" s="260"/>
    </row>
    <row r="24" spans="1:6">
      <c r="A24" s="212"/>
      <c r="B24" s="13"/>
      <c r="C24" s="14"/>
      <c r="D24" s="14"/>
      <c r="E24" s="260"/>
      <c r="F24" s="260"/>
    </row>
    <row r="25" spans="1:6">
      <c r="A25" s="212"/>
      <c r="B25" s="13"/>
      <c r="C25" s="14"/>
      <c r="D25" s="14"/>
      <c r="E25" s="260"/>
      <c r="F25" s="260"/>
    </row>
    <row r="26" spans="1:6">
      <c r="A26" s="212"/>
      <c r="B26" s="13"/>
      <c r="C26" s="14"/>
      <c r="D26" s="14"/>
      <c r="E26" s="260"/>
      <c r="F26" s="260"/>
    </row>
    <row r="27" spans="1:6">
      <c r="A27" s="212"/>
      <c r="B27" s="13"/>
      <c r="C27" s="14"/>
      <c r="D27" s="14"/>
      <c r="E27" s="260"/>
      <c r="F27" s="260"/>
    </row>
    <row r="28" spans="1:6">
      <c r="A28" s="212"/>
      <c r="B28" s="13"/>
      <c r="C28" s="14"/>
      <c r="D28" s="14"/>
      <c r="E28" s="260"/>
      <c r="F28" s="260"/>
    </row>
    <row r="29" spans="1:6">
      <c r="A29" s="212"/>
      <c r="B29" s="13"/>
      <c r="C29" s="14"/>
      <c r="D29" s="14"/>
      <c r="E29" s="260"/>
      <c r="F29" s="260"/>
    </row>
    <row r="30" spans="1:6">
      <c r="A30" s="212"/>
      <c r="B30" s="13"/>
      <c r="C30" s="14"/>
      <c r="D30" s="14"/>
      <c r="E30" s="260"/>
      <c r="F30" s="260"/>
    </row>
    <row r="31" spans="1:6">
      <c r="A31" s="212"/>
      <c r="B31" s="13"/>
      <c r="C31" s="14"/>
      <c r="D31" s="14"/>
      <c r="E31" s="260"/>
      <c r="F31" s="260"/>
    </row>
    <row r="32" spans="1:6">
      <c r="A32" s="212"/>
      <c r="B32" s="13"/>
      <c r="C32" s="14"/>
      <c r="D32" s="14"/>
      <c r="E32" s="260"/>
      <c r="F32" s="260"/>
    </row>
    <row r="33" spans="1:6">
      <c r="A33" s="212"/>
      <c r="B33" s="13"/>
      <c r="C33" s="14"/>
      <c r="D33" s="14"/>
      <c r="E33" s="260"/>
      <c r="F33" s="260"/>
    </row>
    <row r="34" spans="1:6">
      <c r="A34" s="212"/>
      <c r="B34" s="13"/>
      <c r="C34" s="14"/>
      <c r="D34" s="14"/>
      <c r="E34" s="260"/>
      <c r="F34" s="260"/>
    </row>
    <row r="35" spans="1:6">
      <c r="A35" s="212"/>
      <c r="B35" s="13"/>
      <c r="C35" s="14"/>
      <c r="D35" s="14"/>
      <c r="E35" s="260"/>
      <c r="F35" s="260"/>
    </row>
    <row r="36" spans="1:6">
      <c r="A36" s="212"/>
      <c r="B36" s="13"/>
      <c r="C36" s="14"/>
      <c r="D36" s="14"/>
      <c r="E36" s="260"/>
      <c r="F36" s="260"/>
    </row>
    <row r="37" spans="1:6">
      <c r="A37" s="212"/>
      <c r="B37" s="13"/>
      <c r="C37" s="14"/>
      <c r="D37" s="14"/>
      <c r="E37" s="260"/>
      <c r="F37" s="260"/>
    </row>
    <row r="38" spans="1:6">
      <c r="A38" s="212"/>
      <c r="B38" s="13"/>
      <c r="C38" s="14"/>
      <c r="D38" s="14"/>
      <c r="E38" s="260"/>
      <c r="F38" s="260"/>
    </row>
    <row r="39" spans="1:6">
      <c r="A39" s="212"/>
      <c r="B39" s="13"/>
      <c r="C39" s="14"/>
      <c r="D39" s="14"/>
      <c r="E39" s="260"/>
      <c r="F39" s="260"/>
    </row>
    <row r="40" spans="1:6">
      <c r="A40" s="212"/>
      <c r="B40" s="13"/>
      <c r="C40" s="14"/>
      <c r="D40" s="14"/>
      <c r="E40" s="260"/>
      <c r="F40" s="260"/>
    </row>
    <row r="41" spans="1:6">
      <c r="A41" s="212"/>
      <c r="B41" s="13"/>
      <c r="C41" s="14"/>
      <c r="D41" s="14"/>
      <c r="E41" s="260"/>
      <c r="F41" s="260"/>
    </row>
    <row r="42" spans="1:6">
      <c r="A42" s="212"/>
      <c r="B42" s="13"/>
      <c r="C42" s="14"/>
      <c r="D42" s="14"/>
      <c r="E42" s="260"/>
      <c r="F42" s="260"/>
    </row>
    <row r="43" spans="1:6">
      <c r="A43" s="212"/>
      <c r="B43" s="13"/>
      <c r="C43" s="14"/>
      <c r="D43" s="14"/>
      <c r="E43" s="260"/>
      <c r="F43" s="260"/>
    </row>
    <row r="44" spans="1:6">
      <c r="A44" s="212"/>
      <c r="B44" s="13"/>
      <c r="C44" s="14"/>
      <c r="D44" s="14"/>
      <c r="E44" s="260"/>
      <c r="F44" s="260"/>
    </row>
    <row r="45" spans="1:6">
      <c r="A45" s="212"/>
      <c r="B45" s="13"/>
      <c r="C45" s="14"/>
      <c r="D45" s="14"/>
      <c r="E45" s="260"/>
      <c r="F45" s="260"/>
    </row>
    <row r="46" spans="1:6">
      <c r="A46" s="212"/>
      <c r="B46" s="13"/>
      <c r="C46" s="14"/>
      <c r="D46" s="14"/>
      <c r="E46" s="260"/>
      <c r="F46" s="260"/>
    </row>
    <row r="47" spans="1:6">
      <c r="A47" s="212"/>
      <c r="B47" s="13"/>
      <c r="C47" s="14"/>
      <c r="D47" s="14"/>
      <c r="E47" s="260"/>
      <c r="F47" s="260"/>
    </row>
    <row r="48" spans="1:6">
      <c r="A48" s="212"/>
      <c r="B48" s="13"/>
      <c r="C48" s="14"/>
      <c r="D48" s="14"/>
      <c r="E48" s="260"/>
      <c r="F48" s="260"/>
    </row>
    <row r="49" spans="1:6">
      <c r="A49" s="212"/>
      <c r="B49" s="13"/>
      <c r="C49" s="14"/>
      <c r="D49" s="14"/>
      <c r="E49" s="260"/>
      <c r="F49" s="260"/>
    </row>
    <row r="50" spans="1:6">
      <c r="A50" s="212"/>
      <c r="B50" s="13"/>
      <c r="C50" s="14"/>
      <c r="D50" s="14"/>
      <c r="E50" s="260"/>
      <c r="F50" s="260"/>
    </row>
    <row r="51" spans="1:6">
      <c r="A51" s="212"/>
      <c r="B51" s="13"/>
      <c r="C51" s="14"/>
      <c r="D51" s="14"/>
      <c r="E51" s="260"/>
      <c r="F51" s="260"/>
    </row>
    <row r="52" spans="1:6">
      <c r="A52" s="212"/>
      <c r="B52" s="13"/>
      <c r="C52" s="14"/>
      <c r="D52" s="14"/>
      <c r="E52" s="260"/>
      <c r="F52" s="260"/>
    </row>
    <row r="53" spans="1:6">
      <c r="A53" s="212"/>
      <c r="B53" s="13"/>
      <c r="C53" s="14"/>
      <c r="D53" s="14"/>
      <c r="E53" s="260"/>
      <c r="F53" s="260"/>
    </row>
    <row r="54" spans="1:6">
      <c r="A54" s="212"/>
      <c r="B54" s="13"/>
      <c r="C54" s="14"/>
      <c r="D54" s="14"/>
      <c r="E54" s="260"/>
      <c r="F54" s="260"/>
    </row>
    <row r="55" spans="1:6">
      <c r="A55" s="212"/>
      <c r="B55" s="13"/>
      <c r="C55" s="14"/>
      <c r="D55" s="14"/>
      <c r="E55" s="260"/>
      <c r="F55" s="260"/>
    </row>
    <row r="56" spans="1:6">
      <c r="A56" s="212"/>
      <c r="B56" s="13"/>
      <c r="C56" s="14"/>
      <c r="D56" s="14"/>
      <c r="E56" s="260"/>
      <c r="F56" s="260"/>
    </row>
    <row r="60" spans="1:6" hidden="1">
      <c r="B60" s="10" t="s">
        <v>141</v>
      </c>
      <c r="D60" s="10" t="s">
        <v>36</v>
      </c>
    </row>
    <row r="61" spans="1:6" hidden="1">
      <c r="B61" s="10" t="s">
        <v>142</v>
      </c>
      <c r="D61" s="10" t="s">
        <v>32</v>
      </c>
    </row>
    <row r="62" spans="1:6" hidden="1">
      <c r="B62" s="10" t="s">
        <v>99</v>
      </c>
      <c r="D62" s="10" t="s">
        <v>33</v>
      </c>
    </row>
    <row r="63" spans="1:6" hidden="1">
      <c r="B63" s="10" t="s">
        <v>392</v>
      </c>
      <c r="D63" s="10" t="s">
        <v>34</v>
      </c>
    </row>
    <row r="64" spans="1:6" hidden="1">
      <c r="B64" s="10" t="s">
        <v>454</v>
      </c>
      <c r="D64" s="10" t="s">
        <v>35</v>
      </c>
    </row>
    <row r="65" spans="4:4" hidden="1">
      <c r="D65" s="10" t="s">
        <v>143</v>
      </c>
    </row>
    <row r="66" spans="4:4" hidden="1">
      <c r="D66" s="10" t="s">
        <v>144</v>
      </c>
    </row>
    <row r="67" spans="4:4" hidden="1">
      <c r="D67" s="10" t="s">
        <v>145</v>
      </c>
    </row>
    <row r="68" spans="4:4" hidden="1">
      <c r="D68" s="10" t="s">
        <v>146</v>
      </c>
    </row>
  </sheetData>
  <sheetProtection algorithmName="SHA-512" hashValue="N4CouPg4A4RdwQ+DsI2CpVqHMII7UVszb0u+CbAh32XCdTHLvWiEuOwiFXB5kQC1GVyfV/fWtB6ayF3eue8Hnw==" saltValue="QHNqzGVX6HuXCsYMMWM22A==" spinCount="100000" sheet="1" objects="1" scenarios="1"/>
  <customSheetViews>
    <customSheetView guid="{60D60471-931A-48F4-B984-7863E89B9725}" scale="80" showGridLines="0" hiddenRows="1" showRuler="0">
      <selection activeCell="F14" sqref="F14"/>
      <pageMargins left="0.75" right="0.75" top="1.02" bottom="1" header="0.3" footer="0.5"/>
      <pageSetup scale="75" orientation="portrait" cellComments="asDisplayed" r:id="rId1"/>
      <headerFooter alignWithMargins="0">
        <oddHeader>&amp;C&amp;"Times New Roman,Bold"Attachment 6
Schedule of Outstanding Installment Purchase Obligations
Revision Control Log</oddHeader>
        <oddFooter>&amp;L&amp;"Times New Roman,Regular"&amp;F&amp;R&amp;"Times New Roman,Regular"Attachment 6 - &amp;A - Page &amp;P</oddFooter>
      </headerFooter>
    </customSheetView>
  </customSheetViews>
  <mergeCells count="14">
    <mergeCell ref="A6:B6"/>
    <mergeCell ref="A7:B7"/>
    <mergeCell ref="A1:B1"/>
    <mergeCell ref="A2:B2"/>
    <mergeCell ref="A3:B3"/>
    <mergeCell ref="A5:B5"/>
    <mergeCell ref="A4:B4"/>
    <mergeCell ref="C6:F6"/>
    <mergeCell ref="C7:F7"/>
    <mergeCell ref="C1:F1"/>
    <mergeCell ref="C2:F2"/>
    <mergeCell ref="C3:F3"/>
    <mergeCell ref="C5:F5"/>
    <mergeCell ref="C4:F4"/>
  </mergeCells>
  <phoneticPr fontId="5" type="noConversion"/>
  <dataValidations xWindow="640" yWindow="192" count="3">
    <dataValidation type="list" allowBlank="1" showInputMessage="1" showErrorMessage="1" error="Use the drop-down list to enter a tab name." sqref="B12:B56" xr:uid="{00000000-0002-0000-0500-000000000000}">
      <formula1>$B$60:$B$64</formula1>
    </dataValidation>
    <dataValidation allowBlank="1" showInputMessage="1" showErrorMessage="1" error="Invalid column letter.  Please revise as necessary." sqref="D12:D56" xr:uid="{00000000-0002-0000-0500-000001000000}"/>
    <dataValidation allowBlank="1" showInputMessage="1" showErrorMessage="1" error="Enter a date between 7/2/07 and 12/15/07" sqref="A12:A56" xr:uid="{00000000-0002-0000-0500-000002000000}"/>
  </dataValidations>
  <printOptions horizontalCentered="1"/>
  <pageMargins left="0.5" right="0.5" top="1.25" bottom="1" header="0.5" footer="0.5"/>
  <pageSetup scale="71" orientation="portrait" cellComments="asDisplayed" r:id="rId2"/>
  <headerFooter alignWithMargins="0">
    <oddHeader>&amp;C&amp;"Times New Roman,Bold"&amp;8Attachment 5
Energy Performance Contracts 
&amp;A</oddHeader>
    <oddFooter>&amp;L&amp;"Times New Roman,Regular"&amp;8&amp;F \ &amp;A&amp;R&amp;"Times New Roman,Regular"&amp;8Page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K145"/>
  <sheetViews>
    <sheetView zoomScaleNormal="100" workbookViewId="0">
      <selection activeCell="D37" sqref="D37"/>
    </sheetView>
  </sheetViews>
  <sheetFormatPr defaultRowHeight="12.75"/>
  <cols>
    <col min="1" max="1" width="58.7109375" bestFit="1" customWidth="1"/>
    <col min="2" max="2" width="16.85546875" bestFit="1" customWidth="1"/>
    <col min="3" max="3" width="5.5703125" bestFit="1" customWidth="1"/>
    <col min="4" max="5" width="14.140625" style="41" bestFit="1" customWidth="1"/>
    <col min="7" max="7" width="10.140625" style="146" customWidth="1"/>
    <col min="8" max="8" width="11.7109375" customWidth="1"/>
    <col min="9" max="9" width="12.85546875" customWidth="1"/>
    <col min="10" max="10" width="12" style="131" bestFit="1" customWidth="1"/>
  </cols>
  <sheetData>
    <row r="1" spans="1:10" ht="13.5" thickBot="1">
      <c r="A1" s="95" t="s">
        <v>3</v>
      </c>
      <c r="B1" s="464">
        <f>'Debt Worksheet'!$C$2</f>
        <v>0</v>
      </c>
      <c r="C1" s="465"/>
      <c r="D1" s="465"/>
      <c r="E1" s="465"/>
      <c r="F1" s="465"/>
      <c r="G1" s="465"/>
      <c r="H1" s="465"/>
      <c r="I1" s="466"/>
      <c r="J1" s="131" t="s">
        <v>286</v>
      </c>
    </row>
    <row r="2" spans="1:10" ht="13.5" thickBot="1">
      <c r="A2" s="96" t="s">
        <v>0</v>
      </c>
      <c r="B2" s="464" t="str">
        <f>'Debt Worksheet'!$C$3</f>
        <v/>
      </c>
      <c r="C2" s="467"/>
      <c r="D2" s="467"/>
      <c r="E2" s="467"/>
      <c r="F2" s="467"/>
      <c r="G2" s="467"/>
      <c r="H2" s="467"/>
      <c r="I2" s="468"/>
    </row>
    <row r="3" spans="1:10" ht="13.5" thickBot="1">
      <c r="A3" s="97" t="s">
        <v>22</v>
      </c>
      <c r="B3" s="464">
        <f>'Debt Worksheet'!$D$5</f>
        <v>0</v>
      </c>
      <c r="C3" s="467"/>
      <c r="D3" s="467"/>
      <c r="E3" s="467"/>
      <c r="F3" s="467"/>
      <c r="G3" s="467"/>
      <c r="H3" s="467"/>
      <c r="I3" s="468"/>
    </row>
    <row r="4" spans="1:10" ht="24" thickBot="1">
      <c r="A4" s="472" t="s">
        <v>103</v>
      </c>
      <c r="B4" s="473"/>
      <c r="C4" s="473"/>
      <c r="D4" s="473"/>
      <c r="E4" s="473"/>
      <c r="F4" s="473"/>
      <c r="G4" s="473"/>
      <c r="H4" s="473"/>
      <c r="I4" s="474"/>
    </row>
    <row r="5" spans="1:10">
      <c r="A5" s="46"/>
      <c r="B5" s="42"/>
      <c r="C5" s="42"/>
      <c r="D5" s="44"/>
      <c r="E5" s="44"/>
      <c r="F5" s="42"/>
      <c r="G5" s="138"/>
      <c r="H5" s="137">
        <f t="shared" ref="H5:H44" si="0">$B$1</f>
        <v>0</v>
      </c>
      <c r="I5" s="45" t="s">
        <v>287</v>
      </c>
    </row>
    <row r="6" spans="1:10">
      <c r="A6" s="68" t="s">
        <v>417</v>
      </c>
      <c r="B6" s="42"/>
      <c r="C6" s="42"/>
      <c r="D6" s="69"/>
      <c r="E6" s="69"/>
      <c r="F6" s="42"/>
      <c r="G6" s="138"/>
      <c r="H6" s="137">
        <f t="shared" si="0"/>
        <v>0</v>
      </c>
      <c r="I6" s="45" t="s">
        <v>287</v>
      </c>
    </row>
    <row r="7" spans="1:10">
      <c r="A7" s="46" t="s">
        <v>94</v>
      </c>
      <c r="B7" s="93" t="s">
        <v>96</v>
      </c>
      <c r="C7" s="42"/>
      <c r="D7" s="69">
        <f>'Debt Worksheet'!B15</f>
        <v>0</v>
      </c>
      <c r="E7" s="69"/>
      <c r="F7" s="42"/>
      <c r="G7" s="138">
        <v>1</v>
      </c>
      <c r="H7" s="137">
        <f t="shared" si="0"/>
        <v>0</v>
      </c>
      <c r="I7" s="45" t="s">
        <v>287</v>
      </c>
    </row>
    <row r="8" spans="1:10">
      <c r="A8" s="46" t="s">
        <v>418</v>
      </c>
      <c r="B8" s="93"/>
      <c r="C8" s="42" t="s">
        <v>97</v>
      </c>
      <c r="D8" s="69"/>
      <c r="E8" s="135">
        <f>D7</f>
        <v>0</v>
      </c>
      <c r="F8" s="42"/>
      <c r="G8" s="138">
        <v>1</v>
      </c>
      <c r="H8" s="137">
        <f t="shared" si="0"/>
        <v>0</v>
      </c>
      <c r="I8" s="45" t="s">
        <v>287</v>
      </c>
    </row>
    <row r="9" spans="1:10">
      <c r="A9" s="46"/>
      <c r="B9" s="93"/>
      <c r="C9" s="42"/>
      <c r="D9" s="69"/>
      <c r="E9" s="69"/>
      <c r="F9" s="42"/>
      <c r="G9" s="138"/>
      <c r="H9" s="137">
        <f t="shared" si="0"/>
        <v>0</v>
      </c>
      <c r="I9" s="45" t="s">
        <v>287</v>
      </c>
    </row>
    <row r="10" spans="1:10">
      <c r="A10" s="46" t="s">
        <v>419</v>
      </c>
      <c r="B10" s="93" t="s">
        <v>96</v>
      </c>
      <c r="C10" s="42"/>
      <c r="D10" s="69">
        <f>'Debt Worksheet'!C15</f>
        <v>0</v>
      </c>
      <c r="E10" s="69"/>
      <c r="F10" s="42"/>
      <c r="G10" s="138" t="s">
        <v>421</v>
      </c>
      <c r="H10" s="137"/>
      <c r="I10" s="45"/>
    </row>
    <row r="11" spans="1:10">
      <c r="A11" s="46" t="s">
        <v>420</v>
      </c>
      <c r="B11" s="93"/>
      <c r="C11" s="42" t="s">
        <v>97</v>
      </c>
      <c r="D11" s="69"/>
      <c r="E11" s="69">
        <f>D10</f>
        <v>0</v>
      </c>
      <c r="F11" s="42"/>
      <c r="G11" s="138" t="s">
        <v>421</v>
      </c>
      <c r="H11" s="137"/>
      <c r="I11" s="45"/>
    </row>
    <row r="12" spans="1:10">
      <c r="A12" s="46"/>
      <c r="B12" s="93"/>
      <c r="C12" s="42"/>
      <c r="D12" s="69"/>
      <c r="E12" s="69"/>
      <c r="F12" s="42"/>
      <c r="G12" s="138"/>
      <c r="H12" s="137"/>
      <c r="I12" s="45"/>
    </row>
    <row r="13" spans="1:10">
      <c r="A13" s="68" t="s">
        <v>131</v>
      </c>
      <c r="B13" s="93"/>
      <c r="C13" s="42"/>
      <c r="D13" s="69"/>
      <c r="E13" s="69"/>
      <c r="F13" s="42"/>
      <c r="G13" s="138"/>
      <c r="H13" s="137">
        <f t="shared" si="0"/>
        <v>0</v>
      </c>
      <c r="I13" s="45" t="s">
        <v>287</v>
      </c>
    </row>
    <row r="14" spans="1:10">
      <c r="A14" s="46" t="s">
        <v>128</v>
      </c>
      <c r="B14" s="93" t="s">
        <v>96</v>
      </c>
      <c r="C14" s="42"/>
      <c r="D14" s="69">
        <f>'Fund Activity'!B36</f>
        <v>0</v>
      </c>
      <c r="E14" s="69"/>
      <c r="F14" s="42"/>
      <c r="G14" s="138">
        <v>2</v>
      </c>
      <c r="H14" s="137">
        <f t="shared" si="0"/>
        <v>0</v>
      </c>
      <c r="I14" s="45" t="s">
        <v>287</v>
      </c>
    </row>
    <row r="15" spans="1:10">
      <c r="A15" s="46" t="s">
        <v>129</v>
      </c>
      <c r="B15" s="93" t="s">
        <v>96</v>
      </c>
      <c r="C15" s="42"/>
      <c r="D15" s="69">
        <f>'Fund Activity'!B38</f>
        <v>0</v>
      </c>
      <c r="E15" s="69"/>
      <c r="F15" s="42"/>
      <c r="G15" s="138">
        <v>2</v>
      </c>
      <c r="H15" s="137">
        <f t="shared" si="0"/>
        <v>0</v>
      </c>
      <c r="I15" s="45" t="s">
        <v>287</v>
      </c>
    </row>
    <row r="16" spans="1:10">
      <c r="A16" s="46" t="s">
        <v>130</v>
      </c>
      <c r="B16" s="93"/>
      <c r="C16" s="42" t="s">
        <v>97</v>
      </c>
      <c r="D16" s="69"/>
      <c r="E16" s="69">
        <f>SUM(D14:D15)</f>
        <v>0</v>
      </c>
      <c r="F16" s="42"/>
      <c r="G16" s="138">
        <v>2</v>
      </c>
      <c r="H16" s="137">
        <f t="shared" si="0"/>
        <v>0</v>
      </c>
      <c r="I16" s="45" t="s">
        <v>287</v>
      </c>
    </row>
    <row r="17" spans="1:11">
      <c r="A17" s="46"/>
      <c r="B17" s="93"/>
      <c r="C17" s="42"/>
      <c r="D17" s="69"/>
      <c r="E17" s="69"/>
      <c r="F17" s="42"/>
      <c r="G17" s="138"/>
      <c r="H17" s="137">
        <f t="shared" si="0"/>
        <v>0</v>
      </c>
      <c r="I17" s="45" t="s">
        <v>287</v>
      </c>
    </row>
    <row r="18" spans="1:11">
      <c r="A18" s="68" t="s">
        <v>268</v>
      </c>
      <c r="B18" s="93"/>
      <c r="C18" s="42"/>
      <c r="D18" s="69"/>
      <c r="E18" s="69"/>
      <c r="F18" s="42"/>
      <c r="G18" s="138"/>
      <c r="H18" s="137">
        <f t="shared" si="0"/>
        <v>0</v>
      </c>
      <c r="I18" s="45" t="s">
        <v>287</v>
      </c>
    </row>
    <row r="19" spans="1:11">
      <c r="A19" s="46" t="s">
        <v>95</v>
      </c>
      <c r="B19" s="93" t="s">
        <v>96</v>
      </c>
      <c r="C19" s="42"/>
      <c r="D19" s="69">
        <f>SUM(E20:E21)</f>
        <v>0</v>
      </c>
      <c r="E19" s="69"/>
      <c r="F19" s="42"/>
      <c r="G19" s="138">
        <v>3</v>
      </c>
      <c r="H19" s="137">
        <f t="shared" si="0"/>
        <v>0</v>
      </c>
      <c r="I19" s="45" t="s">
        <v>287</v>
      </c>
    </row>
    <row r="20" spans="1:11">
      <c r="A20" s="46" t="s">
        <v>98</v>
      </c>
      <c r="B20" s="93"/>
      <c r="C20" s="42" t="s">
        <v>97</v>
      </c>
      <c r="D20" s="69"/>
      <c r="E20" s="44">
        <f>'Fund Activity'!B25+'Fund Activity'!B29</f>
        <v>0</v>
      </c>
      <c r="F20" s="42"/>
      <c r="G20" s="138">
        <v>3</v>
      </c>
      <c r="H20" s="137">
        <f t="shared" si="0"/>
        <v>0</v>
      </c>
      <c r="I20" s="45" t="s">
        <v>287</v>
      </c>
    </row>
    <row r="21" spans="1:11">
      <c r="A21" s="46" t="s">
        <v>125</v>
      </c>
      <c r="B21" s="93"/>
      <c r="C21" s="42" t="s">
        <v>97</v>
      </c>
      <c r="D21" s="69"/>
      <c r="E21" s="69">
        <f>'Fund Activity'!L44</f>
        <v>0</v>
      </c>
      <c r="F21" s="42"/>
      <c r="G21" s="138">
        <v>3</v>
      </c>
      <c r="H21" s="137">
        <f t="shared" si="0"/>
        <v>0</v>
      </c>
      <c r="I21" s="45" t="s">
        <v>287</v>
      </c>
    </row>
    <row r="22" spans="1:11">
      <c r="A22" s="46"/>
      <c r="B22" s="93"/>
      <c r="C22" s="42"/>
      <c r="D22" s="69"/>
      <c r="E22" s="69"/>
      <c r="F22" s="42"/>
      <c r="G22" s="138"/>
      <c r="H22" s="137">
        <f t="shared" si="0"/>
        <v>0</v>
      </c>
      <c r="I22" s="45" t="s">
        <v>287</v>
      </c>
    </row>
    <row r="23" spans="1:11">
      <c r="A23" s="68" t="s">
        <v>102</v>
      </c>
      <c r="B23" s="93"/>
      <c r="C23" s="42"/>
      <c r="D23" s="69"/>
      <c r="E23" s="69"/>
      <c r="F23" s="42"/>
      <c r="G23" s="138"/>
      <c r="H23" s="137">
        <f t="shared" si="0"/>
        <v>0</v>
      </c>
      <c r="I23" s="45" t="s">
        <v>287</v>
      </c>
    </row>
    <row r="24" spans="1:11">
      <c r="A24" s="46" t="s">
        <v>94</v>
      </c>
      <c r="B24" s="93" t="s">
        <v>96</v>
      </c>
      <c r="C24" s="42"/>
      <c r="D24" s="69">
        <f>'Fund Activity'!B23</f>
        <v>0</v>
      </c>
      <c r="E24" s="69"/>
      <c r="F24" s="42"/>
      <c r="G24" s="138">
        <v>4</v>
      </c>
      <c r="H24" s="137">
        <f t="shared" si="0"/>
        <v>0</v>
      </c>
      <c r="I24" s="45" t="s">
        <v>287</v>
      </c>
    </row>
    <row r="25" spans="1:11">
      <c r="A25" s="46" t="s">
        <v>107</v>
      </c>
      <c r="B25" s="93"/>
      <c r="C25" s="42" t="s">
        <v>97</v>
      </c>
      <c r="D25" s="69"/>
      <c r="E25" s="69">
        <f>D24</f>
        <v>0</v>
      </c>
      <c r="F25" s="42"/>
      <c r="G25" s="138">
        <v>4</v>
      </c>
      <c r="H25" s="137">
        <f t="shared" si="0"/>
        <v>0</v>
      </c>
      <c r="I25" s="45" t="s">
        <v>287</v>
      </c>
    </row>
    <row r="26" spans="1:11">
      <c r="A26" s="46"/>
      <c r="B26" s="93"/>
      <c r="C26" s="42"/>
      <c r="D26" s="69"/>
      <c r="E26" s="69"/>
      <c r="F26" s="42"/>
      <c r="G26" s="138"/>
      <c r="H26" s="137">
        <f t="shared" si="0"/>
        <v>0</v>
      </c>
      <c r="I26" s="45" t="s">
        <v>287</v>
      </c>
    </row>
    <row r="27" spans="1:11">
      <c r="A27" s="68" t="s">
        <v>243</v>
      </c>
      <c r="B27" s="93"/>
      <c r="C27" s="42"/>
      <c r="D27" s="69"/>
      <c r="E27" s="69"/>
      <c r="F27" s="42"/>
      <c r="G27" s="138"/>
      <c r="H27" s="137">
        <f t="shared" si="0"/>
        <v>0</v>
      </c>
      <c r="I27" s="45" t="s">
        <v>287</v>
      </c>
    </row>
    <row r="28" spans="1:11">
      <c r="A28" s="46" t="s">
        <v>95</v>
      </c>
      <c r="B28" s="93" t="s">
        <v>96</v>
      </c>
      <c r="C28" s="42"/>
      <c r="D28" s="69">
        <f>'Fund Activity'!L50</f>
        <v>0</v>
      </c>
      <c r="E28" s="69"/>
      <c r="F28" s="42"/>
      <c r="G28" s="138">
        <v>5</v>
      </c>
      <c r="H28" s="137">
        <f t="shared" si="0"/>
        <v>0</v>
      </c>
      <c r="I28" s="45" t="s">
        <v>287</v>
      </c>
    </row>
    <row r="29" spans="1:11">
      <c r="A29" s="46" t="s">
        <v>125</v>
      </c>
      <c r="B29" s="93"/>
      <c r="C29" s="42" t="s">
        <v>97</v>
      </c>
      <c r="D29" s="69"/>
      <c r="E29" s="69">
        <f>D28</f>
        <v>0</v>
      </c>
      <c r="F29" s="42"/>
      <c r="G29" s="138">
        <v>5</v>
      </c>
      <c r="H29" s="137">
        <f t="shared" si="0"/>
        <v>0</v>
      </c>
      <c r="I29" s="45" t="s">
        <v>287</v>
      </c>
    </row>
    <row r="30" spans="1:11">
      <c r="A30" s="46"/>
      <c r="B30" s="93"/>
      <c r="C30" s="42"/>
      <c r="D30" s="69"/>
      <c r="E30" s="69"/>
      <c r="F30" s="42"/>
      <c r="G30" s="138"/>
      <c r="H30" s="137">
        <f t="shared" si="0"/>
        <v>0</v>
      </c>
      <c r="I30" s="45" t="s">
        <v>287</v>
      </c>
    </row>
    <row r="31" spans="1:11">
      <c r="A31" s="68" t="s">
        <v>244</v>
      </c>
      <c r="B31" s="93"/>
      <c r="C31" s="42"/>
      <c r="D31" s="69"/>
      <c r="E31" s="69"/>
      <c r="F31" s="42"/>
      <c r="G31" s="138"/>
      <c r="H31" s="137">
        <f t="shared" si="0"/>
        <v>0</v>
      </c>
      <c r="I31" s="45" t="s">
        <v>287</v>
      </c>
    </row>
    <row r="32" spans="1:11">
      <c r="A32" s="46" t="s">
        <v>94</v>
      </c>
      <c r="B32" s="93" t="s">
        <v>96</v>
      </c>
      <c r="C32" s="42"/>
      <c r="D32" s="69">
        <f>'Fund Activity'!B19</f>
        <v>0</v>
      </c>
      <c r="E32" s="69"/>
      <c r="F32" s="42"/>
      <c r="G32" s="138">
        <v>6</v>
      </c>
      <c r="H32" s="137">
        <f t="shared" si="0"/>
        <v>0</v>
      </c>
      <c r="I32" s="45" t="s">
        <v>287</v>
      </c>
      <c r="K32" s="130"/>
    </row>
    <row r="33" spans="1:11">
      <c r="A33" s="46" t="s">
        <v>125</v>
      </c>
      <c r="B33" s="93"/>
      <c r="C33" s="42" t="s">
        <v>97</v>
      </c>
      <c r="D33" s="69"/>
      <c r="E33" s="69" t="e">
        <f>VLOOKUP('Debt Worksheet'!$C$2,ALL_AGENCY_TABLE,11,FALSE)</f>
        <v>#N/A</v>
      </c>
      <c r="F33" s="42"/>
      <c r="G33" s="138">
        <v>6</v>
      </c>
      <c r="H33" s="137">
        <f t="shared" si="0"/>
        <v>0</v>
      </c>
      <c r="I33" s="45" t="s">
        <v>287</v>
      </c>
      <c r="K33" s="130"/>
    </row>
    <row r="34" spans="1:11">
      <c r="A34" s="46" t="s">
        <v>245</v>
      </c>
      <c r="B34" s="93"/>
      <c r="C34" s="42" t="s">
        <v>97</v>
      </c>
      <c r="D34" s="69"/>
      <c r="E34" s="69" t="e">
        <f>D32-E33</f>
        <v>#N/A</v>
      </c>
      <c r="F34" s="42"/>
      <c r="G34" s="138">
        <v>6</v>
      </c>
      <c r="H34" s="137">
        <f t="shared" si="0"/>
        <v>0</v>
      </c>
      <c r="I34" s="45" t="s">
        <v>287</v>
      </c>
      <c r="K34" s="130"/>
    </row>
    <row r="35" spans="1:11">
      <c r="A35" s="46"/>
      <c r="B35" s="93"/>
      <c r="C35" s="42"/>
      <c r="D35" s="69"/>
      <c r="E35" s="69"/>
      <c r="F35" s="42"/>
      <c r="G35" s="138"/>
      <c r="H35" s="137">
        <f t="shared" si="0"/>
        <v>0</v>
      </c>
      <c r="I35" s="45" t="s">
        <v>287</v>
      </c>
      <c r="K35" s="130"/>
    </row>
    <row r="36" spans="1:11">
      <c r="A36" s="68" t="s">
        <v>266</v>
      </c>
      <c r="B36" s="93"/>
      <c r="C36" s="42"/>
      <c r="D36" s="69"/>
      <c r="E36" s="69"/>
      <c r="F36" s="42"/>
      <c r="G36" s="138"/>
      <c r="H36" s="137">
        <f t="shared" si="0"/>
        <v>0</v>
      </c>
      <c r="I36" s="45" t="s">
        <v>287</v>
      </c>
    </row>
    <row r="37" spans="1:11">
      <c r="A37" s="46" t="s">
        <v>124</v>
      </c>
      <c r="B37" s="93" t="s">
        <v>96</v>
      </c>
      <c r="C37" s="42"/>
      <c r="D37" s="69" t="e">
        <f>VLOOKUP('Debt Worksheet'!$C$2,ALL_AGENCY_TABLE,11,FALSE)</f>
        <v>#N/A</v>
      </c>
      <c r="E37" s="69"/>
      <c r="F37" s="42"/>
      <c r="G37" s="138">
        <v>7</v>
      </c>
      <c r="H37" s="137">
        <f t="shared" si="0"/>
        <v>0</v>
      </c>
      <c r="I37" s="45" t="s">
        <v>287</v>
      </c>
    </row>
    <row r="38" spans="1:11">
      <c r="A38" s="46" t="s">
        <v>278</v>
      </c>
      <c r="B38" s="93"/>
      <c r="C38" s="42" t="s">
        <v>97</v>
      </c>
      <c r="D38" s="69"/>
      <c r="E38" s="69" t="e">
        <f>D37</f>
        <v>#N/A</v>
      </c>
      <c r="F38" s="42"/>
      <c r="G38" s="138">
        <v>7</v>
      </c>
      <c r="H38" s="137">
        <f t="shared" si="0"/>
        <v>0</v>
      </c>
      <c r="I38" s="45" t="s">
        <v>287</v>
      </c>
    </row>
    <row r="39" spans="1:11">
      <c r="A39" s="46"/>
      <c r="B39" s="93"/>
      <c r="C39" s="42"/>
      <c r="D39" s="69"/>
      <c r="E39" s="69"/>
      <c r="F39" s="42"/>
      <c r="G39" s="138"/>
      <c r="H39" s="137">
        <f t="shared" si="0"/>
        <v>0</v>
      </c>
      <c r="I39" s="45" t="s">
        <v>287</v>
      </c>
    </row>
    <row r="40" spans="1:11">
      <c r="A40" s="68" t="s">
        <v>306</v>
      </c>
      <c r="B40" s="93"/>
      <c r="C40" s="42"/>
      <c r="D40" s="69"/>
      <c r="E40" s="69"/>
      <c r="F40" s="42"/>
      <c r="G40" s="138"/>
      <c r="H40" s="137">
        <f t="shared" si="0"/>
        <v>0</v>
      </c>
      <c r="I40" s="45" t="s">
        <v>287</v>
      </c>
    </row>
    <row r="41" spans="1:11">
      <c r="A41" s="232" t="s">
        <v>95</v>
      </c>
      <c r="B41" s="93" t="s">
        <v>96</v>
      </c>
      <c r="C41" s="42"/>
      <c r="D41" s="154">
        <v>0</v>
      </c>
      <c r="E41" s="69"/>
      <c r="F41" s="42"/>
      <c r="G41" s="138">
        <v>8</v>
      </c>
      <c r="H41" s="137">
        <f t="shared" si="0"/>
        <v>0</v>
      </c>
      <c r="I41" s="45" t="s">
        <v>287</v>
      </c>
    </row>
    <row r="42" spans="1:11">
      <c r="A42" s="233" t="s">
        <v>307</v>
      </c>
      <c r="B42" s="93"/>
      <c r="C42" s="42" t="s">
        <v>97</v>
      </c>
      <c r="D42" s="69"/>
      <c r="E42" s="69">
        <f>D41</f>
        <v>0</v>
      </c>
      <c r="F42" s="42"/>
      <c r="G42" s="138">
        <v>8</v>
      </c>
      <c r="H42" s="137">
        <f t="shared" si="0"/>
        <v>0</v>
      </c>
      <c r="I42" s="45" t="s">
        <v>287</v>
      </c>
    </row>
    <row r="43" spans="1:11">
      <c r="A43" s="239" t="s">
        <v>307</v>
      </c>
      <c r="B43" s="93" t="s">
        <v>96</v>
      </c>
      <c r="C43" s="42"/>
      <c r="D43" s="69"/>
      <c r="E43" s="69"/>
      <c r="F43" s="42"/>
      <c r="G43" s="138" t="s">
        <v>424</v>
      </c>
      <c r="H43" s="137">
        <f t="shared" si="0"/>
        <v>0</v>
      </c>
      <c r="I43" s="45" t="s">
        <v>287</v>
      </c>
    </row>
    <row r="44" spans="1:11" ht="13.5" thickBot="1">
      <c r="A44" s="240" t="s">
        <v>95</v>
      </c>
      <c r="B44" s="93"/>
      <c r="C44" s="42" t="s">
        <v>97</v>
      </c>
      <c r="D44" s="69"/>
      <c r="E44" s="69">
        <f>D43</f>
        <v>0</v>
      </c>
      <c r="F44" s="42"/>
      <c r="G44" s="138" t="s">
        <v>424</v>
      </c>
      <c r="H44" s="137">
        <f t="shared" si="0"/>
        <v>0</v>
      </c>
      <c r="I44" s="45" t="s">
        <v>287</v>
      </c>
    </row>
    <row r="45" spans="1:11" ht="24" thickBot="1">
      <c r="A45" s="478" t="s">
        <v>133</v>
      </c>
      <c r="B45" s="479"/>
      <c r="C45" s="479"/>
      <c r="D45" s="479"/>
      <c r="E45" s="479"/>
      <c r="F45" s="479"/>
      <c r="G45" s="479"/>
      <c r="H45" s="479"/>
      <c r="I45" s="480"/>
    </row>
    <row r="46" spans="1:11" ht="13.5" thickBot="1">
      <c r="A46" s="484" t="s">
        <v>108</v>
      </c>
      <c r="B46" s="485"/>
      <c r="C46" s="43"/>
      <c r="D46" s="484" t="s">
        <v>110</v>
      </c>
      <c r="E46" s="486"/>
      <c r="F46" s="486"/>
      <c r="G46" s="486"/>
      <c r="H46" s="486"/>
      <c r="I46" s="485"/>
    </row>
    <row r="47" spans="1:11">
      <c r="A47" s="150" t="s">
        <v>120</v>
      </c>
      <c r="B47" s="151"/>
      <c r="C47" s="43"/>
      <c r="D47" s="87" t="s">
        <v>111</v>
      </c>
      <c r="E47" s="66"/>
      <c r="F47" s="43"/>
      <c r="G47" s="139"/>
      <c r="H47" s="43"/>
      <c r="I47" s="67"/>
    </row>
    <row r="48" spans="1:11">
      <c r="A48" s="46" t="s">
        <v>94</v>
      </c>
      <c r="B48" s="79">
        <f>D7-E16-E20+D24+D32-E11</f>
        <v>0</v>
      </c>
      <c r="C48" s="42"/>
      <c r="D48" s="80" t="s">
        <v>112</v>
      </c>
      <c r="E48" s="44"/>
      <c r="F48" s="42"/>
      <c r="G48" s="138"/>
      <c r="H48" s="44">
        <f>E25</f>
        <v>0</v>
      </c>
      <c r="I48" s="45"/>
    </row>
    <row r="49" spans="1:9">
      <c r="A49" s="46" t="s">
        <v>128</v>
      </c>
      <c r="B49" s="79">
        <f>D14</f>
        <v>0</v>
      </c>
      <c r="C49" s="42"/>
      <c r="D49" s="80"/>
      <c r="E49" s="44"/>
      <c r="F49" s="42"/>
      <c r="G49" s="138"/>
      <c r="H49" s="42"/>
      <c r="I49" s="45"/>
    </row>
    <row r="50" spans="1:9">
      <c r="A50" s="46" t="s">
        <v>129</v>
      </c>
      <c r="B50" s="79">
        <f>D15</f>
        <v>0</v>
      </c>
      <c r="C50" s="42"/>
      <c r="D50" s="80"/>
      <c r="E50" s="44"/>
      <c r="F50" s="42"/>
      <c r="G50" s="138"/>
      <c r="H50" s="42"/>
      <c r="I50" s="45"/>
    </row>
    <row r="51" spans="1:9">
      <c r="A51" s="46"/>
      <c r="B51" s="78"/>
      <c r="C51" s="42"/>
      <c r="D51" s="80"/>
      <c r="E51" s="44"/>
      <c r="F51" s="42"/>
      <c r="G51" s="138"/>
      <c r="H51" s="42"/>
      <c r="I51" s="45"/>
    </row>
    <row r="52" spans="1:9" ht="6.75" customHeight="1">
      <c r="A52" s="46"/>
      <c r="B52" s="78"/>
      <c r="C52" s="42"/>
      <c r="D52" s="80"/>
      <c r="E52" s="44"/>
      <c r="F52" s="42"/>
      <c r="G52" s="138"/>
      <c r="H52" s="42"/>
      <c r="I52" s="45"/>
    </row>
    <row r="53" spans="1:9">
      <c r="A53" s="47" t="s">
        <v>121</v>
      </c>
      <c r="B53" s="78"/>
      <c r="C53" s="42"/>
      <c r="D53" s="88" t="s">
        <v>113</v>
      </c>
      <c r="E53" s="44"/>
      <c r="F53" s="42"/>
      <c r="G53" s="138"/>
      <c r="H53" s="42"/>
      <c r="I53" s="45"/>
    </row>
    <row r="54" spans="1:9">
      <c r="A54" s="46" t="s">
        <v>124</v>
      </c>
      <c r="B54" s="79" t="e">
        <f>E21+E29+E33-D37</f>
        <v>#N/A</v>
      </c>
      <c r="C54" s="42"/>
      <c r="D54" s="81" t="s">
        <v>95</v>
      </c>
      <c r="E54" s="44"/>
      <c r="F54" s="42"/>
      <c r="G54" s="138"/>
      <c r="H54" s="234" t="e">
        <f>D19+D28-E38+D41-E44</f>
        <v>#N/A</v>
      </c>
      <c r="I54" s="45"/>
    </row>
    <row r="55" spans="1:9">
      <c r="A55" s="46"/>
      <c r="B55" s="78"/>
      <c r="C55" s="42"/>
      <c r="D55" s="80"/>
      <c r="E55" s="44"/>
      <c r="F55" s="42"/>
      <c r="G55" s="140"/>
      <c r="H55" s="42"/>
      <c r="I55" s="45"/>
    </row>
    <row r="56" spans="1:9">
      <c r="A56" s="46"/>
      <c r="B56" s="78"/>
      <c r="C56" s="42"/>
      <c r="D56" s="80"/>
      <c r="E56" s="44"/>
      <c r="F56" s="42"/>
      <c r="G56" s="140"/>
      <c r="H56" s="44"/>
      <c r="I56" s="45"/>
    </row>
    <row r="57" spans="1:9">
      <c r="A57" s="46"/>
      <c r="B57" s="78"/>
      <c r="C57" s="42"/>
      <c r="D57" s="80"/>
      <c r="E57" s="44"/>
      <c r="F57" s="42"/>
      <c r="G57" s="140"/>
      <c r="H57" s="44"/>
      <c r="I57" s="45"/>
    </row>
    <row r="58" spans="1:9">
      <c r="A58" s="46"/>
      <c r="B58" s="78"/>
      <c r="C58" s="42"/>
      <c r="D58" s="88" t="s">
        <v>118</v>
      </c>
      <c r="E58" s="44"/>
      <c r="F58" s="42"/>
      <c r="G58" s="138"/>
      <c r="H58" s="42"/>
      <c r="I58" s="49" t="e">
        <f>H48-H54</f>
        <v>#N/A</v>
      </c>
    </row>
    <row r="59" spans="1:9" ht="6.75" customHeight="1">
      <c r="A59" s="46"/>
      <c r="B59" s="78"/>
      <c r="C59" s="42"/>
      <c r="D59" s="80"/>
      <c r="E59" s="44"/>
      <c r="F59" s="42"/>
      <c r="G59" s="138"/>
      <c r="H59" s="42"/>
      <c r="I59" s="45"/>
    </row>
    <row r="60" spans="1:9">
      <c r="A60" s="46"/>
      <c r="B60" s="78"/>
      <c r="C60" s="42"/>
      <c r="D60" s="88" t="s">
        <v>119</v>
      </c>
      <c r="E60" s="44"/>
      <c r="F60" s="42"/>
      <c r="G60" s="138"/>
      <c r="H60" s="42"/>
      <c r="I60" s="45"/>
    </row>
    <row r="61" spans="1:9">
      <c r="A61" s="46"/>
      <c r="B61" s="78"/>
      <c r="C61" s="42"/>
      <c r="D61" s="80" t="s">
        <v>114</v>
      </c>
      <c r="E61" s="44"/>
      <c r="F61" s="42"/>
      <c r="G61" s="138"/>
      <c r="H61" s="44">
        <f>E8-D10</f>
        <v>0</v>
      </c>
      <c r="I61" s="45"/>
    </row>
    <row r="62" spans="1:9">
      <c r="A62" s="46"/>
      <c r="B62" s="78"/>
      <c r="C62" s="42"/>
      <c r="D62" s="80" t="s">
        <v>269</v>
      </c>
      <c r="E62" s="44"/>
      <c r="F62" s="42"/>
      <c r="G62" s="138"/>
      <c r="H62" s="48"/>
      <c r="I62" s="45"/>
    </row>
    <row r="63" spans="1:9">
      <c r="A63" s="46"/>
      <c r="B63" s="78"/>
      <c r="C63" s="42"/>
      <c r="D63" s="80"/>
      <c r="E63" s="44"/>
      <c r="F63" s="42"/>
      <c r="G63" s="138"/>
      <c r="H63" s="44"/>
      <c r="I63" s="49">
        <f>SUM(H61:H62)</f>
        <v>0</v>
      </c>
    </row>
    <row r="64" spans="1:9">
      <c r="A64" s="46"/>
      <c r="B64" s="78"/>
      <c r="C64" s="42"/>
      <c r="D64" s="88" t="s">
        <v>115</v>
      </c>
      <c r="E64" s="44"/>
      <c r="F64" s="42"/>
      <c r="G64" s="138"/>
      <c r="H64" s="42"/>
      <c r="I64" s="50"/>
    </row>
    <row r="65" spans="1:11">
      <c r="A65" s="47" t="s">
        <v>122</v>
      </c>
      <c r="B65" s="78"/>
      <c r="C65" s="42"/>
      <c r="D65" s="80" t="s">
        <v>116</v>
      </c>
      <c r="E65" s="44"/>
      <c r="F65" s="42"/>
      <c r="G65" s="138"/>
      <c r="H65" s="42"/>
      <c r="I65" s="235" t="e">
        <f>E34+E42-D43</f>
        <v>#N/A</v>
      </c>
      <c r="J65" s="134" t="e">
        <f>VLOOKUP('Debt Worksheet'!$C$2,ALL_AGENCY_TABLE,8,FALSE)</f>
        <v>#N/A</v>
      </c>
      <c r="K65" s="130" t="s">
        <v>282</v>
      </c>
    </row>
    <row r="66" spans="1:11" ht="13.5" thickBot="1">
      <c r="A66" s="51" t="s">
        <v>123</v>
      </c>
      <c r="B66" s="89" t="e">
        <f>B48+B49+B50-B54</f>
        <v>#N/A</v>
      </c>
      <c r="C66" s="52"/>
      <c r="D66" s="90" t="s">
        <v>117</v>
      </c>
      <c r="E66" s="53"/>
      <c r="F66" s="52"/>
      <c r="G66" s="141"/>
      <c r="H66" s="52"/>
      <c r="I66" s="152" t="e">
        <f>IF((I58+I63+I65)='Fund Activity'!B56,(I58+I63+I65),"Error")</f>
        <v>#N/A</v>
      </c>
      <c r="J66" s="132" t="e">
        <f>J65+I58+H63</f>
        <v>#N/A</v>
      </c>
      <c r="K66" s="130" t="s">
        <v>285</v>
      </c>
    </row>
    <row r="67" spans="1:11" ht="24" thickBot="1">
      <c r="A67" s="475" t="s">
        <v>104</v>
      </c>
      <c r="B67" s="476"/>
      <c r="C67" s="476"/>
      <c r="D67" s="476"/>
      <c r="E67" s="476"/>
      <c r="F67" s="476"/>
      <c r="G67" s="476"/>
      <c r="H67" s="476"/>
      <c r="I67" s="477"/>
    </row>
    <row r="68" spans="1:11">
      <c r="A68" s="127" t="s">
        <v>100</v>
      </c>
      <c r="B68" s="54"/>
      <c r="C68" s="54"/>
      <c r="D68" s="128"/>
      <c r="E68" s="128"/>
      <c r="F68" s="54"/>
      <c r="G68" s="142"/>
      <c r="H68" s="147">
        <f t="shared" ref="H68:H120" si="1">$B$1</f>
        <v>0</v>
      </c>
      <c r="I68" s="71" t="s">
        <v>288</v>
      </c>
      <c r="K68" s="130"/>
    </row>
    <row r="69" spans="1:11">
      <c r="A69" s="58" t="s">
        <v>484</v>
      </c>
      <c r="B69" s="94" t="s">
        <v>96</v>
      </c>
      <c r="C69" s="55"/>
      <c r="D69" s="73">
        <f>'Debt Worksheet'!A15</f>
        <v>0</v>
      </c>
      <c r="E69" s="73"/>
      <c r="F69" s="55"/>
      <c r="G69" s="143">
        <v>1</v>
      </c>
      <c r="H69" s="148">
        <f t="shared" si="1"/>
        <v>0</v>
      </c>
      <c r="I69" s="57" t="s">
        <v>288</v>
      </c>
      <c r="K69" s="130"/>
    </row>
    <row r="70" spans="1:11">
      <c r="A70" s="58" t="s">
        <v>280</v>
      </c>
      <c r="B70" s="94"/>
      <c r="C70" s="55" t="s">
        <v>97</v>
      </c>
      <c r="D70" s="73"/>
      <c r="E70" s="73">
        <f>D69</f>
        <v>0</v>
      </c>
      <c r="F70" s="55"/>
      <c r="G70" s="143">
        <v>1</v>
      </c>
      <c r="H70" s="148">
        <f t="shared" si="1"/>
        <v>0</v>
      </c>
      <c r="I70" s="57" t="s">
        <v>288</v>
      </c>
    </row>
    <row r="71" spans="1:11">
      <c r="A71" s="58"/>
      <c r="B71" s="94"/>
      <c r="C71" s="55"/>
      <c r="D71" s="73"/>
      <c r="E71" s="73"/>
      <c r="F71" s="55"/>
      <c r="G71" s="143"/>
      <c r="H71" s="148">
        <f t="shared" si="1"/>
        <v>0</v>
      </c>
      <c r="I71" s="57" t="s">
        <v>288</v>
      </c>
    </row>
    <row r="72" spans="1:11">
      <c r="A72" s="72" t="s">
        <v>277</v>
      </c>
      <c r="B72" s="55"/>
      <c r="C72" s="55"/>
      <c r="D72" s="73"/>
      <c r="E72" s="73"/>
      <c r="F72" s="55"/>
      <c r="G72" s="143"/>
      <c r="H72" s="148">
        <f t="shared" si="1"/>
        <v>0</v>
      </c>
      <c r="I72" s="57" t="s">
        <v>288</v>
      </c>
    </row>
    <row r="73" spans="1:11">
      <c r="A73" s="58" t="s">
        <v>484</v>
      </c>
      <c r="B73" s="94" t="s">
        <v>96</v>
      </c>
      <c r="C73" s="55"/>
      <c r="D73" s="73" t="e">
        <f>VLOOKUP('Debt Worksheet'!$C$2,ALL_AGENCY_TABLE,12,FALSE)</f>
        <v>#N/A</v>
      </c>
      <c r="E73" s="73"/>
      <c r="F73" s="55"/>
      <c r="G73" s="143">
        <v>2</v>
      </c>
      <c r="H73" s="148">
        <f t="shared" si="1"/>
        <v>0</v>
      </c>
      <c r="I73" s="57" t="s">
        <v>288</v>
      </c>
    </row>
    <row r="74" spans="1:11">
      <c r="A74" s="58" t="s">
        <v>125</v>
      </c>
      <c r="B74" s="94"/>
      <c r="C74" s="55" t="s">
        <v>97</v>
      </c>
      <c r="D74" s="73"/>
      <c r="E74" s="73" t="e">
        <f>D73</f>
        <v>#N/A</v>
      </c>
      <c r="F74" s="55"/>
      <c r="G74" s="143">
        <v>2</v>
      </c>
      <c r="H74" s="148">
        <f t="shared" si="1"/>
        <v>0</v>
      </c>
      <c r="I74" s="57" t="s">
        <v>288</v>
      </c>
    </row>
    <row r="75" spans="1:11">
      <c r="A75" s="58"/>
      <c r="B75" s="94"/>
      <c r="C75" s="55"/>
      <c r="D75" s="56"/>
      <c r="E75" s="56"/>
      <c r="F75" s="55"/>
      <c r="G75" s="143"/>
      <c r="H75" s="148">
        <f t="shared" si="1"/>
        <v>0</v>
      </c>
      <c r="I75" s="57" t="s">
        <v>288</v>
      </c>
    </row>
    <row r="76" spans="1:11">
      <c r="A76" s="72" t="s">
        <v>270</v>
      </c>
      <c r="B76" s="94"/>
      <c r="C76" s="55"/>
      <c r="D76" s="73"/>
      <c r="E76" s="73"/>
      <c r="F76" s="55"/>
      <c r="G76" s="143"/>
      <c r="H76" s="148">
        <f t="shared" si="1"/>
        <v>0</v>
      </c>
      <c r="I76" s="57" t="s">
        <v>288</v>
      </c>
    </row>
    <row r="77" spans="1:11">
      <c r="A77" s="58" t="s">
        <v>95</v>
      </c>
      <c r="B77" s="94" t="s">
        <v>96</v>
      </c>
      <c r="C77" s="55"/>
      <c r="D77" s="73">
        <f>'Fund Activity'!L48</f>
        <v>0</v>
      </c>
      <c r="E77" s="73"/>
      <c r="F77" s="55"/>
      <c r="G77" s="143">
        <v>3</v>
      </c>
      <c r="H77" s="148">
        <f t="shared" si="1"/>
        <v>0</v>
      </c>
      <c r="I77" s="57" t="s">
        <v>288</v>
      </c>
    </row>
    <row r="78" spans="1:11">
      <c r="A78" s="58" t="s">
        <v>125</v>
      </c>
      <c r="B78" s="94"/>
      <c r="C78" s="55" t="s">
        <v>97</v>
      </c>
      <c r="D78" s="73"/>
      <c r="E78" s="73">
        <f>D77</f>
        <v>0</v>
      </c>
      <c r="F78" s="55"/>
      <c r="G78" s="143">
        <v>3</v>
      </c>
      <c r="H78" s="148">
        <f t="shared" si="1"/>
        <v>0</v>
      </c>
      <c r="I78" s="57" t="s">
        <v>288</v>
      </c>
    </row>
    <row r="79" spans="1:11">
      <c r="A79" s="58"/>
      <c r="B79" s="94"/>
      <c r="C79" s="55"/>
      <c r="D79" s="56"/>
      <c r="E79" s="56"/>
      <c r="F79" s="55"/>
      <c r="G79" s="143"/>
      <c r="H79" s="148">
        <f t="shared" si="1"/>
        <v>0</v>
      </c>
      <c r="I79" s="57" t="s">
        <v>288</v>
      </c>
    </row>
    <row r="80" spans="1:11">
      <c r="A80" s="72" t="s">
        <v>271</v>
      </c>
      <c r="B80" s="94"/>
      <c r="C80" s="55"/>
      <c r="D80" s="56"/>
      <c r="E80" s="56"/>
      <c r="F80" s="55"/>
      <c r="G80" s="143"/>
      <c r="H80" s="148">
        <f t="shared" si="1"/>
        <v>0</v>
      </c>
      <c r="I80" s="57" t="s">
        <v>288</v>
      </c>
    </row>
    <row r="81" spans="1:9">
      <c r="A81" s="58" t="s">
        <v>283</v>
      </c>
      <c r="B81" s="94" t="s">
        <v>96</v>
      </c>
      <c r="C81" s="55"/>
      <c r="D81" s="56">
        <f>E8</f>
        <v>0</v>
      </c>
      <c r="E81" s="56"/>
      <c r="F81" s="55"/>
      <c r="G81" s="143">
        <v>4</v>
      </c>
      <c r="H81" s="148">
        <f t="shared" si="1"/>
        <v>0</v>
      </c>
      <c r="I81" s="57" t="s">
        <v>288</v>
      </c>
    </row>
    <row r="82" spans="1:9">
      <c r="A82" s="58" t="s">
        <v>106</v>
      </c>
      <c r="B82" s="94"/>
      <c r="C82" s="55" t="s">
        <v>97</v>
      </c>
      <c r="D82" s="56"/>
      <c r="E82" s="56">
        <f>D81</f>
        <v>0</v>
      </c>
      <c r="F82" s="55"/>
      <c r="G82" s="143">
        <v>4</v>
      </c>
      <c r="H82" s="148">
        <f t="shared" si="1"/>
        <v>0</v>
      </c>
      <c r="I82" s="57" t="s">
        <v>288</v>
      </c>
    </row>
    <row r="83" spans="1:9">
      <c r="A83" s="58"/>
      <c r="B83" s="94"/>
      <c r="C83" s="55"/>
      <c r="D83" s="56"/>
      <c r="E83" s="56"/>
      <c r="F83" s="55"/>
      <c r="G83" s="143"/>
      <c r="H83" s="148"/>
      <c r="I83" s="57"/>
    </row>
    <row r="84" spans="1:9">
      <c r="A84" s="58" t="s">
        <v>105</v>
      </c>
      <c r="B84" s="94" t="s">
        <v>96</v>
      </c>
      <c r="C84" s="55"/>
      <c r="D84" s="56">
        <f>E86</f>
        <v>0</v>
      </c>
      <c r="E84" s="56"/>
      <c r="F84" s="55"/>
      <c r="G84" s="143"/>
      <c r="H84" s="148"/>
      <c r="I84" s="57"/>
    </row>
    <row r="85" spans="1:9">
      <c r="A85" s="58" t="s">
        <v>423</v>
      </c>
      <c r="B85" s="94"/>
      <c r="C85" s="55"/>
      <c r="D85" s="56"/>
      <c r="E85" s="56"/>
      <c r="F85" s="55"/>
      <c r="G85" s="143"/>
      <c r="H85" s="148"/>
      <c r="I85" s="57"/>
    </row>
    <row r="86" spans="1:9">
      <c r="A86" s="58" t="s">
        <v>422</v>
      </c>
      <c r="B86" s="94"/>
      <c r="C86" s="55" t="s">
        <v>97</v>
      </c>
      <c r="D86" s="73"/>
      <c r="E86" s="73">
        <f>D10</f>
        <v>0</v>
      </c>
      <c r="F86" s="55"/>
      <c r="G86" s="143"/>
      <c r="H86" s="148"/>
      <c r="I86" s="57"/>
    </row>
    <row r="87" spans="1:9">
      <c r="A87" s="58"/>
      <c r="B87" s="94"/>
      <c r="C87" s="55"/>
      <c r="D87" s="56"/>
      <c r="E87" s="56"/>
      <c r="F87" s="55"/>
      <c r="G87" s="143"/>
      <c r="H87" s="148"/>
      <c r="I87" s="57"/>
    </row>
    <row r="88" spans="1:9">
      <c r="A88" s="58"/>
      <c r="B88" s="94"/>
      <c r="C88" s="55"/>
      <c r="D88" s="56"/>
      <c r="E88" s="56"/>
      <c r="F88" s="55"/>
      <c r="G88" s="143"/>
      <c r="H88" s="148">
        <f t="shared" si="1"/>
        <v>0</v>
      </c>
      <c r="I88" s="57" t="s">
        <v>288</v>
      </c>
    </row>
    <row r="89" spans="1:9">
      <c r="A89" s="72" t="s">
        <v>272</v>
      </c>
      <c r="B89" s="94"/>
      <c r="C89" s="55"/>
      <c r="D89" s="56"/>
      <c r="E89" s="56"/>
      <c r="F89" s="55"/>
      <c r="G89" s="143"/>
      <c r="H89" s="148">
        <f t="shared" si="1"/>
        <v>0</v>
      </c>
      <c r="I89" s="57" t="s">
        <v>288</v>
      </c>
    </row>
    <row r="90" spans="1:9">
      <c r="A90" s="58" t="s">
        <v>105</v>
      </c>
      <c r="B90" s="94" t="s">
        <v>96</v>
      </c>
      <c r="C90" s="55"/>
      <c r="D90" s="56">
        <f>SUM(E91:E93)</f>
        <v>0</v>
      </c>
      <c r="E90" s="56"/>
      <c r="F90" s="55"/>
      <c r="G90" s="143">
        <v>5</v>
      </c>
      <c r="H90" s="148">
        <f t="shared" si="1"/>
        <v>0</v>
      </c>
      <c r="I90" s="57" t="s">
        <v>288</v>
      </c>
    </row>
    <row r="91" spans="1:9">
      <c r="A91" s="74" t="s">
        <v>242</v>
      </c>
      <c r="B91" s="111">
        <f>'Debt Worksheet'!$C$29</f>
        <v>0</v>
      </c>
      <c r="C91" s="55" t="s">
        <v>97</v>
      </c>
      <c r="D91" s="56"/>
      <c r="E91" s="56">
        <f>'Debt Worksheet'!$D$29</f>
        <v>0</v>
      </c>
      <c r="F91" s="55"/>
      <c r="G91" s="143">
        <v>5</v>
      </c>
      <c r="H91" s="148">
        <f t="shared" si="1"/>
        <v>0</v>
      </c>
      <c r="I91" s="57" t="s">
        <v>288</v>
      </c>
    </row>
    <row r="92" spans="1:9">
      <c r="A92" s="74" t="s">
        <v>242</v>
      </c>
      <c r="B92" s="111">
        <f>'Debt Worksheet'!$C$30</f>
        <v>0</v>
      </c>
      <c r="C92" s="55" t="s">
        <v>97</v>
      </c>
      <c r="D92" s="56"/>
      <c r="E92" s="56">
        <f>'Debt Worksheet'!$D$30</f>
        <v>0</v>
      </c>
      <c r="F92" s="55"/>
      <c r="G92" s="143">
        <v>5</v>
      </c>
      <c r="H92" s="148">
        <f t="shared" si="1"/>
        <v>0</v>
      </c>
      <c r="I92" s="57" t="s">
        <v>288</v>
      </c>
    </row>
    <row r="93" spans="1:9">
      <c r="A93" s="74" t="s">
        <v>242</v>
      </c>
      <c r="B93" s="111">
        <f>'Debt Worksheet'!$C$31</f>
        <v>0</v>
      </c>
      <c r="C93" s="55" t="s">
        <v>97</v>
      </c>
      <c r="D93" s="56"/>
      <c r="E93" s="56">
        <f>'Debt Worksheet'!$D$31</f>
        <v>0</v>
      </c>
      <c r="F93" s="55"/>
      <c r="G93" s="143">
        <v>5</v>
      </c>
      <c r="H93" s="148">
        <f t="shared" si="1"/>
        <v>0</v>
      </c>
      <c r="I93" s="57" t="s">
        <v>288</v>
      </c>
    </row>
    <row r="94" spans="1:9">
      <c r="A94" s="58"/>
      <c r="B94" s="94"/>
      <c r="C94" s="55"/>
      <c r="D94" s="56"/>
      <c r="E94" s="56"/>
      <c r="F94" s="55"/>
      <c r="G94" s="143"/>
      <c r="H94" s="148">
        <f t="shared" si="1"/>
        <v>0</v>
      </c>
      <c r="I94" s="57" t="s">
        <v>288</v>
      </c>
    </row>
    <row r="95" spans="1:9">
      <c r="A95" s="72" t="s">
        <v>273</v>
      </c>
      <c r="B95" s="94"/>
      <c r="C95" s="55"/>
      <c r="D95" s="56"/>
      <c r="E95" s="56"/>
      <c r="F95" s="55"/>
      <c r="G95" s="143"/>
      <c r="H95" s="148">
        <f t="shared" si="1"/>
        <v>0</v>
      </c>
      <c r="I95" s="57" t="s">
        <v>288</v>
      </c>
    </row>
    <row r="96" spans="1:9">
      <c r="A96" s="58" t="s">
        <v>105</v>
      </c>
      <c r="B96" s="94" t="s">
        <v>96</v>
      </c>
      <c r="C96" s="55"/>
      <c r="D96" s="56">
        <f>'Debt Worksheet'!F15</f>
        <v>0</v>
      </c>
      <c r="E96" s="56"/>
      <c r="F96" s="55"/>
      <c r="G96" s="143">
        <v>6</v>
      </c>
      <c r="H96" s="148">
        <f t="shared" si="1"/>
        <v>0</v>
      </c>
      <c r="I96" s="57" t="s">
        <v>288</v>
      </c>
    </row>
    <row r="97" spans="1:9">
      <c r="A97" s="58" t="s">
        <v>127</v>
      </c>
      <c r="B97" s="94"/>
      <c r="C97" s="55" t="s">
        <v>97</v>
      </c>
      <c r="D97" s="56"/>
      <c r="E97" s="56">
        <f>'Debt Worksheet'!B41+'Debt Worksheet'!D41</f>
        <v>0</v>
      </c>
      <c r="F97" s="55"/>
      <c r="G97" s="143">
        <v>6</v>
      </c>
      <c r="H97" s="148">
        <f t="shared" si="1"/>
        <v>0</v>
      </c>
      <c r="I97" s="57" t="s">
        <v>288</v>
      </c>
    </row>
    <row r="98" spans="1:9">
      <c r="A98" s="58" t="s">
        <v>265</v>
      </c>
      <c r="B98" s="94"/>
      <c r="C98" s="55" t="s">
        <v>97</v>
      </c>
      <c r="D98" s="56"/>
      <c r="E98" s="56">
        <f>('Debt Worksheet'!B55-'Debt Worksheet'!B41)+('Debt Worksheet'!D55-'Debt Worksheet'!D41)</f>
        <v>0</v>
      </c>
      <c r="F98" s="55"/>
      <c r="G98" s="143">
        <v>6</v>
      </c>
      <c r="H98" s="148">
        <f t="shared" si="1"/>
        <v>0</v>
      </c>
      <c r="I98" s="57" t="s">
        <v>288</v>
      </c>
    </row>
    <row r="99" spans="1:9">
      <c r="A99" s="58"/>
      <c r="B99" s="94"/>
      <c r="C99" s="55"/>
      <c r="D99" s="56"/>
      <c r="E99" s="56"/>
      <c r="F99" s="55"/>
      <c r="G99" s="143"/>
      <c r="H99" s="148">
        <f t="shared" si="1"/>
        <v>0</v>
      </c>
      <c r="I99" s="57" t="s">
        <v>288</v>
      </c>
    </row>
    <row r="100" spans="1:9">
      <c r="A100" s="72" t="s">
        <v>274</v>
      </c>
      <c r="B100" s="94"/>
      <c r="C100" s="55"/>
      <c r="D100" s="56"/>
      <c r="E100" s="56"/>
      <c r="F100" s="55"/>
      <c r="G100" s="143"/>
      <c r="H100" s="148">
        <f t="shared" si="1"/>
        <v>0</v>
      </c>
      <c r="I100" s="57" t="s">
        <v>288</v>
      </c>
    </row>
    <row r="101" spans="1:9">
      <c r="A101" s="74" t="s">
        <v>247</v>
      </c>
      <c r="B101" s="94" t="s">
        <v>96</v>
      </c>
      <c r="C101" s="55"/>
      <c r="D101" s="56">
        <f>SUM(E102:E104)</f>
        <v>0</v>
      </c>
      <c r="E101" s="56"/>
      <c r="F101" s="55"/>
      <c r="G101" s="143">
        <v>7</v>
      </c>
      <c r="H101" s="148">
        <f t="shared" si="1"/>
        <v>0</v>
      </c>
      <c r="I101" s="57" t="s">
        <v>288</v>
      </c>
    </row>
    <row r="102" spans="1:9">
      <c r="A102" s="74" t="s">
        <v>248</v>
      </c>
      <c r="B102" s="111">
        <f>'Debt Worksheet'!$C$29</f>
        <v>0</v>
      </c>
      <c r="C102" s="55" t="s">
        <v>97</v>
      </c>
      <c r="D102" s="56"/>
      <c r="E102" s="56">
        <f>'Debt Worksheet'!$E$29</f>
        <v>0</v>
      </c>
      <c r="F102" s="55"/>
      <c r="G102" s="143">
        <v>7</v>
      </c>
      <c r="H102" s="148">
        <f t="shared" si="1"/>
        <v>0</v>
      </c>
      <c r="I102" s="57" t="s">
        <v>288</v>
      </c>
    </row>
    <row r="103" spans="1:9">
      <c r="A103" s="74" t="s">
        <v>248</v>
      </c>
      <c r="B103" s="111">
        <f>'Debt Worksheet'!$C$30</f>
        <v>0</v>
      </c>
      <c r="C103" s="55" t="s">
        <v>97</v>
      </c>
      <c r="D103" s="56"/>
      <c r="E103" s="56">
        <f>'Debt Worksheet'!$E$30</f>
        <v>0</v>
      </c>
      <c r="F103" s="55"/>
      <c r="G103" s="143">
        <v>7</v>
      </c>
      <c r="H103" s="148">
        <f t="shared" si="1"/>
        <v>0</v>
      </c>
      <c r="I103" s="57" t="s">
        <v>288</v>
      </c>
    </row>
    <row r="104" spans="1:9">
      <c r="A104" s="74" t="s">
        <v>248</v>
      </c>
      <c r="B104" s="111">
        <f>'Debt Worksheet'!$C$31</f>
        <v>0</v>
      </c>
      <c r="C104" s="55" t="s">
        <v>97</v>
      </c>
      <c r="D104" s="56"/>
      <c r="E104" s="56">
        <f>'Debt Worksheet'!$E$31</f>
        <v>0</v>
      </c>
      <c r="F104" s="55"/>
      <c r="G104" s="143">
        <v>7</v>
      </c>
      <c r="H104" s="148">
        <f t="shared" si="1"/>
        <v>0</v>
      </c>
      <c r="I104" s="57" t="s">
        <v>288</v>
      </c>
    </row>
    <row r="105" spans="1:9">
      <c r="A105" s="58"/>
      <c r="B105" s="94"/>
      <c r="C105" s="55"/>
      <c r="D105" s="56"/>
      <c r="E105" s="56"/>
      <c r="F105" s="55"/>
      <c r="G105" s="143"/>
      <c r="H105" s="148">
        <f t="shared" si="1"/>
        <v>0</v>
      </c>
      <c r="I105" s="57" t="s">
        <v>288</v>
      </c>
    </row>
    <row r="106" spans="1:9">
      <c r="A106" s="72" t="s">
        <v>275</v>
      </c>
      <c r="B106" s="94"/>
      <c r="C106" s="55"/>
      <c r="D106" s="73"/>
      <c r="E106" s="73"/>
      <c r="F106" s="55"/>
      <c r="G106" s="143"/>
      <c r="H106" s="148">
        <f t="shared" si="1"/>
        <v>0</v>
      </c>
      <c r="I106" s="57" t="s">
        <v>288</v>
      </c>
    </row>
    <row r="107" spans="1:9">
      <c r="A107" s="58" t="s">
        <v>99</v>
      </c>
      <c r="B107" s="94" t="s">
        <v>96</v>
      </c>
      <c r="C107" s="55"/>
      <c r="D107" s="73">
        <f>SUM('Capital Assets'!E28:E37)</f>
        <v>0</v>
      </c>
      <c r="E107" s="73"/>
      <c r="F107" s="55"/>
      <c r="G107" s="143">
        <v>8</v>
      </c>
      <c r="H107" s="148">
        <f t="shared" si="1"/>
        <v>0</v>
      </c>
      <c r="I107" s="57" t="s">
        <v>288</v>
      </c>
    </row>
    <row r="108" spans="1:9">
      <c r="A108" s="58" t="s">
        <v>101</v>
      </c>
      <c r="B108" s="55"/>
      <c r="C108" s="55" t="s">
        <v>97</v>
      </c>
      <c r="D108" s="73"/>
      <c r="E108" s="73">
        <f>D107</f>
        <v>0</v>
      </c>
      <c r="F108" s="55"/>
      <c r="G108" s="143">
        <v>8</v>
      </c>
      <c r="H108" s="148">
        <f t="shared" si="1"/>
        <v>0</v>
      </c>
      <c r="I108" s="57" t="s">
        <v>288</v>
      </c>
    </row>
    <row r="109" spans="1:9">
      <c r="A109" s="58"/>
      <c r="B109" s="55"/>
      <c r="C109" s="55"/>
      <c r="D109" s="73"/>
      <c r="E109" s="73"/>
      <c r="F109" s="55"/>
      <c r="G109" s="143"/>
      <c r="H109" s="148">
        <f t="shared" si="1"/>
        <v>0</v>
      </c>
      <c r="I109" s="57" t="s">
        <v>288</v>
      </c>
    </row>
    <row r="110" spans="1:9">
      <c r="A110" s="72" t="s">
        <v>276</v>
      </c>
      <c r="B110" s="94"/>
      <c r="C110" s="55"/>
      <c r="D110" s="73"/>
      <c r="E110" s="73"/>
      <c r="F110" s="55"/>
      <c r="G110" s="143"/>
      <c r="H110" s="148">
        <f t="shared" si="1"/>
        <v>0</v>
      </c>
      <c r="I110" s="57" t="s">
        <v>288</v>
      </c>
    </row>
    <row r="111" spans="1:9">
      <c r="A111" s="58" t="s">
        <v>124</v>
      </c>
      <c r="B111" s="94" t="s">
        <v>96</v>
      </c>
      <c r="C111" s="55"/>
      <c r="D111" s="73" t="e">
        <f>VLOOKUP('Debt Worksheet'!$C$2,ALL_AGENCY_TABLE,12,FALSE)</f>
        <v>#N/A</v>
      </c>
      <c r="E111" s="73"/>
      <c r="F111" s="55"/>
      <c r="G111" s="143">
        <v>9</v>
      </c>
      <c r="H111" s="148">
        <f t="shared" si="1"/>
        <v>0</v>
      </c>
      <c r="I111" s="57" t="s">
        <v>288</v>
      </c>
    </row>
    <row r="112" spans="1:9">
      <c r="A112" s="58" t="s">
        <v>279</v>
      </c>
      <c r="B112" s="94"/>
      <c r="C112" s="55" t="s">
        <v>97</v>
      </c>
      <c r="D112" s="73"/>
      <c r="E112" s="73" t="e">
        <f>D111</f>
        <v>#N/A</v>
      </c>
      <c r="F112" s="55"/>
      <c r="G112" s="143">
        <v>9</v>
      </c>
      <c r="H112" s="148">
        <f t="shared" si="1"/>
        <v>0</v>
      </c>
      <c r="I112" s="57" t="s">
        <v>288</v>
      </c>
    </row>
    <row r="113" spans="1:9">
      <c r="A113" s="58"/>
      <c r="B113" s="94"/>
      <c r="C113" s="55"/>
      <c r="D113" s="73"/>
      <c r="E113" s="73"/>
      <c r="F113" s="55"/>
      <c r="G113" s="143"/>
      <c r="H113" s="148">
        <f t="shared" si="1"/>
        <v>0</v>
      </c>
      <c r="I113" s="57" t="s">
        <v>288</v>
      </c>
    </row>
    <row r="114" spans="1:9">
      <c r="A114" s="72" t="s">
        <v>281</v>
      </c>
      <c r="B114" s="94"/>
      <c r="C114" s="55"/>
      <c r="D114" s="73"/>
      <c r="E114" s="73"/>
      <c r="F114" s="55"/>
      <c r="G114" s="143"/>
      <c r="H114" s="148">
        <f t="shared" si="1"/>
        <v>0</v>
      </c>
      <c r="I114" s="57" t="s">
        <v>288</v>
      </c>
    </row>
    <row r="115" spans="1:9">
      <c r="A115" s="241" t="s">
        <v>484</v>
      </c>
      <c r="B115" s="94" t="s">
        <v>96</v>
      </c>
      <c r="C115" s="55"/>
      <c r="D115" s="155"/>
      <c r="E115" s="73"/>
      <c r="F115" s="55"/>
      <c r="G115" s="143">
        <v>10</v>
      </c>
      <c r="H115" s="148">
        <f t="shared" si="1"/>
        <v>0</v>
      </c>
      <c r="I115" s="57" t="s">
        <v>288</v>
      </c>
    </row>
    <row r="116" spans="1:9">
      <c r="A116" s="241" t="s">
        <v>425</v>
      </c>
      <c r="B116" s="94"/>
      <c r="C116" s="55" t="s">
        <v>97</v>
      </c>
      <c r="D116" s="73"/>
      <c r="E116" s="73">
        <f>D115</f>
        <v>0</v>
      </c>
      <c r="F116" s="55"/>
      <c r="G116" s="143">
        <v>10</v>
      </c>
      <c r="H116" s="148">
        <f t="shared" si="1"/>
        <v>0</v>
      </c>
      <c r="I116" s="57" t="s">
        <v>288</v>
      </c>
    </row>
    <row r="117" spans="1:9">
      <c r="A117" s="241"/>
      <c r="B117" s="94"/>
      <c r="C117" s="55"/>
      <c r="D117" s="73"/>
      <c r="E117" s="73"/>
      <c r="F117" s="55"/>
      <c r="G117" s="143"/>
      <c r="H117" s="148">
        <f t="shared" si="1"/>
        <v>0</v>
      </c>
      <c r="I117" s="57" t="s">
        <v>288</v>
      </c>
    </row>
    <row r="118" spans="1:9">
      <c r="A118" s="174" t="s">
        <v>296</v>
      </c>
      <c r="B118" s="175"/>
      <c r="C118" s="55"/>
      <c r="D118" s="73"/>
      <c r="E118" s="73"/>
      <c r="F118" s="55"/>
      <c r="G118" s="143"/>
      <c r="H118" s="148">
        <f t="shared" si="1"/>
        <v>0</v>
      </c>
      <c r="I118" s="57" t="s">
        <v>288</v>
      </c>
    </row>
    <row r="119" spans="1:9">
      <c r="A119" s="74" t="s">
        <v>247</v>
      </c>
      <c r="B119" s="94" t="s">
        <v>96</v>
      </c>
      <c r="C119" s="55"/>
      <c r="D119" s="73">
        <f>'Debt Worksheet'!D15</f>
        <v>0</v>
      </c>
      <c r="E119" s="73"/>
      <c r="F119" s="55"/>
      <c r="G119" s="143">
        <v>11</v>
      </c>
      <c r="H119" s="148">
        <f t="shared" si="1"/>
        <v>0</v>
      </c>
      <c r="I119" s="57" t="s">
        <v>288</v>
      </c>
    </row>
    <row r="120" spans="1:9">
      <c r="A120" s="58" t="s">
        <v>297</v>
      </c>
      <c r="B120" s="94"/>
      <c r="C120" s="55" t="s">
        <v>97</v>
      </c>
      <c r="D120" s="73"/>
      <c r="E120" s="73">
        <f>D119</f>
        <v>0</v>
      </c>
      <c r="F120" s="55"/>
      <c r="G120" s="143">
        <v>11</v>
      </c>
      <c r="H120" s="148">
        <f t="shared" si="1"/>
        <v>0</v>
      </c>
      <c r="I120" s="57" t="s">
        <v>288</v>
      </c>
    </row>
    <row r="121" spans="1:9">
      <c r="A121" s="58"/>
      <c r="B121" s="94"/>
      <c r="C121" s="55"/>
      <c r="D121" s="73"/>
      <c r="E121" s="73"/>
      <c r="F121" s="55"/>
      <c r="G121" s="143"/>
      <c r="H121" s="148"/>
      <c r="I121" s="57"/>
    </row>
    <row r="122" spans="1:9" ht="13.5" thickBot="1">
      <c r="A122" s="63"/>
      <c r="B122" s="129"/>
      <c r="C122" s="64"/>
      <c r="D122" s="75"/>
      <c r="E122" s="75"/>
      <c r="F122" s="64"/>
      <c r="G122" s="144"/>
      <c r="H122" s="149"/>
      <c r="I122" s="76"/>
    </row>
    <row r="123" spans="1:9" ht="24" thickBot="1">
      <c r="A123" s="481" t="s">
        <v>132</v>
      </c>
      <c r="B123" s="482"/>
      <c r="C123" s="482"/>
      <c r="D123" s="482"/>
      <c r="E123" s="482"/>
      <c r="F123" s="482"/>
      <c r="G123" s="482"/>
      <c r="H123" s="482"/>
      <c r="I123" s="483"/>
    </row>
    <row r="124" spans="1:9" ht="13.5" thickBot="1">
      <c r="A124" s="469" t="s">
        <v>134</v>
      </c>
      <c r="B124" s="470"/>
      <c r="C124" s="54"/>
      <c r="D124" s="469" t="s">
        <v>109</v>
      </c>
      <c r="E124" s="471"/>
      <c r="F124" s="471"/>
      <c r="G124" s="471"/>
      <c r="H124" s="471"/>
      <c r="I124" s="470"/>
    </row>
    <row r="125" spans="1:9">
      <c r="A125" s="59" t="s">
        <v>120</v>
      </c>
      <c r="B125" s="82"/>
      <c r="C125" s="55"/>
      <c r="D125" s="91" t="s">
        <v>111</v>
      </c>
      <c r="E125" s="70"/>
      <c r="F125" s="54"/>
      <c r="G125" s="142"/>
      <c r="H125" s="54"/>
      <c r="I125" s="71"/>
    </row>
    <row r="126" spans="1:9">
      <c r="A126" s="58" t="s">
        <v>94</v>
      </c>
      <c r="B126" s="83">
        <f>B48</f>
        <v>0</v>
      </c>
      <c r="C126" s="55"/>
      <c r="D126" s="84" t="s">
        <v>112</v>
      </c>
      <c r="E126" s="56"/>
      <c r="F126" s="55"/>
      <c r="G126" s="143"/>
      <c r="H126" s="56">
        <f>H48</f>
        <v>0</v>
      </c>
      <c r="I126" s="57"/>
    </row>
    <row r="127" spans="1:9">
      <c r="A127" s="58" t="s">
        <v>128</v>
      </c>
      <c r="B127" s="83">
        <f>B49</f>
        <v>0</v>
      </c>
      <c r="C127" s="55"/>
      <c r="D127" s="84"/>
      <c r="E127" s="56"/>
      <c r="F127" s="55"/>
      <c r="G127" s="143"/>
      <c r="H127" s="55"/>
      <c r="I127" s="57"/>
    </row>
    <row r="128" spans="1:9">
      <c r="A128" s="58" t="s">
        <v>129</v>
      </c>
      <c r="B128" s="83">
        <f>B50</f>
        <v>0</v>
      </c>
      <c r="C128" s="55"/>
      <c r="D128" s="84"/>
      <c r="E128" s="56"/>
      <c r="F128" s="55"/>
      <c r="G128" s="143"/>
      <c r="H128" s="55"/>
      <c r="I128" s="57"/>
    </row>
    <row r="129" spans="1:11">
      <c r="A129" s="58"/>
      <c r="B129" s="82"/>
      <c r="C129" s="55"/>
      <c r="D129" s="84"/>
      <c r="E129" s="56"/>
      <c r="F129" s="55"/>
      <c r="G129" s="143"/>
      <c r="H129" s="55"/>
      <c r="I129" s="57"/>
    </row>
    <row r="130" spans="1:11">
      <c r="A130" s="58"/>
      <c r="B130" s="82"/>
      <c r="C130" s="55"/>
      <c r="D130" s="92" t="s">
        <v>113</v>
      </c>
      <c r="E130" s="56"/>
      <c r="F130" s="55"/>
      <c r="G130" s="143"/>
      <c r="H130" s="55"/>
      <c r="I130" s="57"/>
    </row>
    <row r="131" spans="1:11">
      <c r="A131" s="59" t="s">
        <v>121</v>
      </c>
      <c r="B131" s="82"/>
      <c r="C131" s="55"/>
      <c r="D131" s="84" t="s">
        <v>289</v>
      </c>
      <c r="E131" s="56"/>
      <c r="F131" s="55"/>
      <c r="G131" s="143"/>
      <c r="H131" s="56" t="e">
        <f>H54+D77-E91-E92-E93-E102-E103-E104-E112-D85</f>
        <v>#N/A</v>
      </c>
      <c r="I131" s="57"/>
    </row>
    <row r="132" spans="1:11">
      <c r="A132" s="58" t="s">
        <v>124</v>
      </c>
      <c r="B132" s="83" t="e">
        <f>B54+E78+E74-D111+E116</f>
        <v>#N/A</v>
      </c>
      <c r="C132" s="55"/>
      <c r="D132" s="84" t="s">
        <v>246</v>
      </c>
      <c r="E132" s="56"/>
      <c r="F132" s="55"/>
      <c r="G132" s="145"/>
      <c r="H132" s="56">
        <f>D101+D119</f>
        <v>0</v>
      </c>
      <c r="I132" s="57"/>
    </row>
    <row r="133" spans="1:11">
      <c r="A133" s="58"/>
      <c r="B133" s="82"/>
      <c r="C133" s="55"/>
      <c r="D133" s="84"/>
      <c r="E133" s="56"/>
      <c r="F133" s="55"/>
      <c r="G133" s="145"/>
      <c r="H133" s="55"/>
      <c r="I133" s="57"/>
    </row>
    <row r="134" spans="1:11">
      <c r="A134" s="58" t="s">
        <v>31</v>
      </c>
      <c r="B134" s="82"/>
      <c r="C134" s="55"/>
      <c r="D134" s="84"/>
      <c r="E134" s="56"/>
      <c r="F134" s="55"/>
      <c r="G134" s="145"/>
      <c r="H134" s="56"/>
      <c r="I134" s="57"/>
    </row>
    <row r="135" spans="1:11">
      <c r="A135" s="58" t="s">
        <v>135</v>
      </c>
      <c r="B135" s="83">
        <f>E97</f>
        <v>0</v>
      </c>
      <c r="C135" s="55"/>
      <c r="D135" s="84"/>
      <c r="E135" s="56"/>
      <c r="F135" s="55"/>
      <c r="G135" s="145"/>
      <c r="H135" s="56"/>
      <c r="I135" s="57"/>
    </row>
    <row r="136" spans="1:11">
      <c r="A136" s="58" t="s">
        <v>136</v>
      </c>
      <c r="B136" s="83">
        <f>IF((E70+E82+E120-D90-E97)=E98,(E70+E82+E120-D90-E97),"Error")</f>
        <v>0</v>
      </c>
      <c r="C136" s="55"/>
      <c r="D136" s="92" t="s">
        <v>118</v>
      </c>
      <c r="E136" s="56"/>
      <c r="F136" s="55"/>
      <c r="G136" s="143"/>
      <c r="H136" s="55"/>
      <c r="I136" s="61" t="e">
        <f>H126-H131-H132</f>
        <v>#N/A</v>
      </c>
    </row>
    <row r="137" spans="1:11">
      <c r="A137" s="58"/>
      <c r="B137" s="82"/>
      <c r="C137" s="55"/>
      <c r="D137" s="84"/>
      <c r="E137" s="56"/>
      <c r="F137" s="55"/>
      <c r="G137" s="143"/>
      <c r="H137" s="55"/>
      <c r="I137" s="57"/>
    </row>
    <row r="138" spans="1:11">
      <c r="A138" s="58"/>
      <c r="B138" s="82"/>
      <c r="C138" s="55"/>
      <c r="D138" s="92" t="s">
        <v>119</v>
      </c>
      <c r="E138" s="56"/>
      <c r="F138" s="55"/>
      <c r="G138" s="143"/>
      <c r="H138" s="55"/>
      <c r="I138" s="57"/>
    </row>
    <row r="139" spans="1:11">
      <c r="A139" s="58"/>
      <c r="B139" s="82"/>
      <c r="C139" s="55"/>
      <c r="D139" s="84" t="s">
        <v>114</v>
      </c>
      <c r="E139" s="56"/>
      <c r="F139" s="55"/>
      <c r="G139" s="143"/>
      <c r="H139" s="56">
        <f>H61-D81+E86</f>
        <v>0</v>
      </c>
      <c r="I139" s="57"/>
    </row>
    <row r="140" spans="1:11">
      <c r="A140" s="58"/>
      <c r="B140" s="82"/>
      <c r="C140" s="55"/>
      <c r="D140" s="84" t="s">
        <v>126</v>
      </c>
      <c r="E140" s="56"/>
      <c r="F140" s="55"/>
      <c r="G140" s="143"/>
      <c r="H140" s="60">
        <f>H62</f>
        <v>0</v>
      </c>
      <c r="I140" s="57"/>
    </row>
    <row r="141" spans="1:11">
      <c r="A141" s="58"/>
      <c r="B141" s="82"/>
      <c r="C141" s="55"/>
      <c r="D141" s="84"/>
      <c r="E141" s="56"/>
      <c r="F141" s="55"/>
      <c r="G141" s="143"/>
      <c r="H141" s="56">
        <f>SUM(H139:H140)</f>
        <v>0</v>
      </c>
      <c r="I141" s="57"/>
    </row>
    <row r="142" spans="1:11">
      <c r="A142" s="58"/>
      <c r="B142" s="82"/>
      <c r="C142" s="55"/>
      <c r="D142" s="92" t="s">
        <v>115</v>
      </c>
      <c r="E142" s="56"/>
      <c r="F142" s="55"/>
      <c r="G142" s="143"/>
      <c r="H142" s="55"/>
      <c r="I142" s="62"/>
    </row>
    <row r="143" spans="1:11">
      <c r="A143" s="59" t="s">
        <v>122</v>
      </c>
      <c r="B143" s="82"/>
      <c r="C143" s="55"/>
      <c r="D143" s="84" t="s">
        <v>116</v>
      </c>
      <c r="E143" s="56"/>
      <c r="F143" s="55"/>
      <c r="G143" s="143"/>
      <c r="H143" s="55"/>
      <c r="I143" s="62" t="e">
        <f>-D69-D73+I65-D115</f>
        <v>#N/A</v>
      </c>
      <c r="J143" s="133" t="e">
        <f>VLOOKUP('Debt Worksheet'!$C$2,ALL_AGENCY_TABLE,10,FALSE)</f>
        <v>#N/A</v>
      </c>
      <c r="K143" s="130" t="s">
        <v>282</v>
      </c>
    </row>
    <row r="144" spans="1:11" ht="13.5" thickBot="1">
      <c r="A144" s="63" t="s">
        <v>123</v>
      </c>
      <c r="B144" s="86" t="e">
        <f>B126+B127+B128-B132-B135-B136</f>
        <v>#N/A</v>
      </c>
      <c r="C144" s="64"/>
      <c r="D144" s="85" t="s">
        <v>117</v>
      </c>
      <c r="E144" s="65"/>
      <c r="F144" s="64"/>
      <c r="G144" s="144"/>
      <c r="H144" s="64"/>
      <c r="I144" s="77" t="e">
        <f>I136+H141+I143</f>
        <v>#N/A</v>
      </c>
      <c r="J144" s="132" t="e">
        <f>J143+I136+H141</f>
        <v>#N/A</v>
      </c>
      <c r="K144" s="130" t="s">
        <v>284</v>
      </c>
    </row>
    <row r="145" spans="10:10">
      <c r="J145"/>
    </row>
  </sheetData>
  <sheetProtection algorithmName="SHA-512" hashValue="MRvKwtbF85+CKYpw7SEAwWCpKD5f4G3BcRi8izplzMn3QzOQ88V9t/5IwPxD6fQ6QzyCaDbWYmewHqJqHt4wGQ==" saltValue="bqtBEdqSCkf2RRUqyErwuw==" spinCount="100000" sheet="1" objects="1" scenarios="1"/>
  <mergeCells count="11">
    <mergeCell ref="B1:I1"/>
    <mergeCell ref="B2:I2"/>
    <mergeCell ref="B3:I3"/>
    <mergeCell ref="A124:B124"/>
    <mergeCell ref="D124:I124"/>
    <mergeCell ref="A4:I4"/>
    <mergeCell ref="A67:I67"/>
    <mergeCell ref="A45:I45"/>
    <mergeCell ref="A123:I123"/>
    <mergeCell ref="A46:B46"/>
    <mergeCell ref="D46:I46"/>
  </mergeCells>
  <phoneticPr fontId="5" type="noConversion"/>
  <dataValidations count="1">
    <dataValidation allowBlank="1" showInputMessage="1" showErrorMessage="1" errorTitle="Enter Whole Number" error="The agency did not enter a whole number, please round the amount.  Enter a whole number ONLY." promptTitle="Enter a whole number" sqref="J65" xr:uid="{00000000-0002-0000-0600-000000000000}"/>
  </dataValidations>
  <printOptions headings="1" gridLines="1"/>
  <pageMargins left="0.75" right="0.75" top="1" bottom="1" header="0.5" footer="0.5"/>
  <pageSetup scale="50" orientation="portrait" r:id="rId1"/>
  <headerFooter alignWithMargins="0">
    <oddHeader>&amp;CFor Capital Projects Fund Analyst Use Only!
Attachment 5
Energy Performance Contracts
Journal Entries</oddHeader>
    <oddFooter>&amp;L&amp;A&amp;RAttachment 5 - &amp;A</oddFooter>
  </headerFooter>
  <rowBreaks count="1" manualBreakCount="1">
    <brk id="6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I1149"/>
  <sheetViews>
    <sheetView workbookViewId="0">
      <selection activeCell="D37" sqref="D37"/>
    </sheetView>
  </sheetViews>
  <sheetFormatPr defaultColWidth="10.28515625" defaultRowHeight="12.75"/>
  <cols>
    <col min="1" max="1" width="11.28515625" style="146" bestFit="1" customWidth="1"/>
    <col min="2" max="2" width="14.85546875" bestFit="1" customWidth="1"/>
    <col min="3" max="3" width="30" customWidth="1"/>
    <col min="6" max="6" width="39" bestFit="1" customWidth="1"/>
    <col min="7" max="7" width="39.85546875" bestFit="1" customWidth="1"/>
    <col min="8" max="8" width="32" bestFit="1" customWidth="1"/>
    <col min="9" max="10" width="32.28515625" bestFit="1" customWidth="1"/>
  </cols>
  <sheetData>
    <row r="1" spans="1:9" ht="14.25" thickTop="1" thickBot="1">
      <c r="A1" s="278" t="s">
        <v>485</v>
      </c>
      <c r="B1" s="279" t="s">
        <v>486</v>
      </c>
      <c r="C1" s="279" t="s">
        <v>487</v>
      </c>
    </row>
    <row r="2" spans="1:9" ht="14.25" thickTop="1" thickBot="1">
      <c r="A2" t="s">
        <v>488</v>
      </c>
      <c r="B2">
        <v>1000</v>
      </c>
      <c r="C2" t="s">
        <v>489</v>
      </c>
    </row>
    <row r="3" spans="1:9" ht="13.5" thickBot="1">
      <c r="A3" t="s">
        <v>490</v>
      </c>
      <c r="B3">
        <v>2001</v>
      </c>
      <c r="C3" t="s">
        <v>491</v>
      </c>
      <c r="F3" s="280" t="s">
        <v>2353</v>
      </c>
      <c r="G3" s="281" t="s">
        <v>485</v>
      </c>
      <c r="H3" s="282" t="s">
        <v>487</v>
      </c>
    </row>
    <row r="4" spans="1:9" ht="13.5" thickTop="1">
      <c r="A4" t="s">
        <v>492</v>
      </c>
      <c r="B4">
        <v>2002</v>
      </c>
      <c r="C4" t="s">
        <v>493</v>
      </c>
      <c r="F4" s="283" t="s">
        <v>2369</v>
      </c>
      <c r="G4" s="284" t="s">
        <v>488</v>
      </c>
      <c r="H4" s="285" t="s">
        <v>489</v>
      </c>
    </row>
    <row r="5" spans="1:9">
      <c r="A5" t="s">
        <v>494</v>
      </c>
      <c r="B5">
        <v>2003</v>
      </c>
      <c r="C5" t="s">
        <v>495</v>
      </c>
      <c r="F5" s="283" t="s">
        <v>2370</v>
      </c>
      <c r="G5" t="s">
        <v>2160</v>
      </c>
      <c r="H5" s="285" t="s">
        <v>2161</v>
      </c>
      <c r="I5" s="303"/>
    </row>
    <row r="6" spans="1:9">
      <c r="A6" t="s">
        <v>496</v>
      </c>
      <c r="B6">
        <v>2004</v>
      </c>
      <c r="C6" t="s">
        <v>497</v>
      </c>
      <c r="F6" s="283" t="s">
        <v>2354</v>
      </c>
      <c r="G6" s="284" t="s">
        <v>2355</v>
      </c>
      <c r="H6" s="285" t="s">
        <v>2356</v>
      </c>
    </row>
    <row r="7" spans="1:9" ht="13.5" thickBot="1">
      <c r="A7" t="s">
        <v>498</v>
      </c>
      <c r="B7">
        <v>2005</v>
      </c>
      <c r="C7" t="s">
        <v>499</v>
      </c>
      <c r="F7" s="286" t="s">
        <v>2984</v>
      </c>
      <c r="G7" s="299" t="s">
        <v>2899</v>
      </c>
      <c r="H7" s="287" t="s">
        <v>2900</v>
      </c>
    </row>
    <row r="8" spans="1:9">
      <c r="A8" t="s">
        <v>2899</v>
      </c>
      <c r="B8">
        <v>2006</v>
      </c>
      <c r="C8" t="s">
        <v>2900</v>
      </c>
    </row>
    <row r="9" spans="1:9">
      <c r="A9" t="s">
        <v>2574</v>
      </c>
      <c r="B9">
        <v>2009</v>
      </c>
      <c r="C9" t="s">
        <v>2575</v>
      </c>
    </row>
    <row r="10" spans="1:9">
      <c r="A10" t="s">
        <v>500</v>
      </c>
      <c r="B10">
        <v>2010</v>
      </c>
      <c r="C10" t="s">
        <v>501</v>
      </c>
    </row>
    <row r="11" spans="1:9">
      <c r="A11" t="s">
        <v>502</v>
      </c>
      <c r="B11">
        <v>2011</v>
      </c>
      <c r="C11" t="s">
        <v>503</v>
      </c>
    </row>
    <row r="12" spans="1:9">
      <c r="A12" t="s">
        <v>504</v>
      </c>
      <c r="B12">
        <v>2012</v>
      </c>
      <c r="C12" t="s">
        <v>505</v>
      </c>
    </row>
    <row r="13" spans="1:9">
      <c r="A13" t="s">
        <v>506</v>
      </c>
      <c r="B13">
        <v>2013</v>
      </c>
      <c r="C13" t="s">
        <v>507</v>
      </c>
    </row>
    <row r="14" spans="1:9">
      <c r="A14" t="s">
        <v>2742</v>
      </c>
      <c r="B14">
        <v>2014</v>
      </c>
      <c r="C14" t="s">
        <v>2743</v>
      </c>
    </row>
    <row r="15" spans="1:9">
      <c r="A15" t="s">
        <v>2392</v>
      </c>
      <c r="B15">
        <v>2017</v>
      </c>
      <c r="C15" t="s">
        <v>2393</v>
      </c>
    </row>
    <row r="16" spans="1:9">
      <c r="A16" t="s">
        <v>2394</v>
      </c>
      <c r="B16">
        <v>2018</v>
      </c>
      <c r="C16" t="s">
        <v>2395</v>
      </c>
    </row>
    <row r="17" spans="1:3">
      <c r="A17" t="s">
        <v>2396</v>
      </c>
      <c r="B17">
        <v>2019</v>
      </c>
      <c r="C17" t="s">
        <v>2397</v>
      </c>
    </row>
    <row r="18" spans="1:3">
      <c r="A18" t="s">
        <v>508</v>
      </c>
      <c r="B18">
        <v>2020</v>
      </c>
      <c r="C18" t="s">
        <v>509</v>
      </c>
    </row>
    <row r="19" spans="1:3">
      <c r="A19" t="s">
        <v>510</v>
      </c>
      <c r="B19">
        <v>2021</v>
      </c>
      <c r="C19" t="s">
        <v>511</v>
      </c>
    </row>
    <row r="20" spans="1:3">
      <c r="A20" t="s">
        <v>512</v>
      </c>
      <c r="B20">
        <v>2022</v>
      </c>
      <c r="C20" t="s">
        <v>513</v>
      </c>
    </row>
    <row r="21" spans="1:3">
      <c r="A21" t="s">
        <v>514</v>
      </c>
      <c r="B21">
        <v>2023</v>
      </c>
      <c r="C21" t="s">
        <v>515</v>
      </c>
    </row>
    <row r="22" spans="1:3">
      <c r="A22" t="s">
        <v>516</v>
      </c>
      <c r="B22">
        <v>2024</v>
      </c>
      <c r="C22" t="s">
        <v>517</v>
      </c>
    </row>
    <row r="23" spans="1:3">
      <c r="A23" t="s">
        <v>2398</v>
      </c>
      <c r="B23">
        <v>2025</v>
      </c>
      <c r="C23" t="s">
        <v>2399</v>
      </c>
    </row>
    <row r="24" spans="1:3">
      <c r="A24" t="s">
        <v>2744</v>
      </c>
      <c r="B24">
        <v>2026</v>
      </c>
      <c r="C24" t="s">
        <v>2745</v>
      </c>
    </row>
    <row r="25" spans="1:3">
      <c r="A25" t="s">
        <v>2901</v>
      </c>
      <c r="B25">
        <v>2027</v>
      </c>
      <c r="C25" t="s">
        <v>2902</v>
      </c>
    </row>
    <row r="26" spans="1:3">
      <c r="A26" t="s">
        <v>518</v>
      </c>
      <c r="B26">
        <v>2030</v>
      </c>
      <c r="C26" t="s">
        <v>519</v>
      </c>
    </row>
    <row r="27" spans="1:3">
      <c r="A27" t="s">
        <v>520</v>
      </c>
      <c r="B27">
        <v>2031</v>
      </c>
      <c r="C27" t="s">
        <v>521</v>
      </c>
    </row>
    <row r="28" spans="1:3">
      <c r="A28" t="s">
        <v>522</v>
      </c>
      <c r="B28">
        <v>2032</v>
      </c>
      <c r="C28" t="s">
        <v>523</v>
      </c>
    </row>
    <row r="29" spans="1:3">
      <c r="A29" t="s">
        <v>524</v>
      </c>
      <c r="B29">
        <v>2033</v>
      </c>
      <c r="C29" t="s">
        <v>525</v>
      </c>
    </row>
    <row r="30" spans="1:3">
      <c r="A30" t="s">
        <v>526</v>
      </c>
      <c r="B30">
        <v>2040</v>
      </c>
      <c r="C30" t="s">
        <v>527</v>
      </c>
    </row>
    <row r="31" spans="1:3">
      <c r="A31" t="s">
        <v>528</v>
      </c>
      <c r="B31">
        <v>2041</v>
      </c>
      <c r="C31" t="s">
        <v>529</v>
      </c>
    </row>
    <row r="32" spans="1:3">
      <c r="A32" t="s">
        <v>530</v>
      </c>
      <c r="B32">
        <v>2042</v>
      </c>
      <c r="C32" t="s">
        <v>531</v>
      </c>
    </row>
    <row r="33" spans="1:3">
      <c r="A33" t="s">
        <v>532</v>
      </c>
      <c r="B33">
        <v>2043</v>
      </c>
      <c r="C33" t="s">
        <v>533</v>
      </c>
    </row>
    <row r="34" spans="1:3">
      <c r="A34" t="s">
        <v>534</v>
      </c>
      <c r="B34">
        <v>2044</v>
      </c>
      <c r="C34" t="s">
        <v>535</v>
      </c>
    </row>
    <row r="35" spans="1:3">
      <c r="A35" t="s">
        <v>536</v>
      </c>
      <c r="B35">
        <v>2050</v>
      </c>
      <c r="C35" t="s">
        <v>537</v>
      </c>
    </row>
    <row r="36" spans="1:3">
      <c r="A36" t="s">
        <v>538</v>
      </c>
      <c r="B36">
        <v>2051</v>
      </c>
      <c r="C36" t="s">
        <v>539</v>
      </c>
    </row>
    <row r="37" spans="1:3">
      <c r="A37" t="s">
        <v>540</v>
      </c>
      <c r="B37">
        <v>2052</v>
      </c>
      <c r="C37" t="s">
        <v>541</v>
      </c>
    </row>
    <row r="38" spans="1:3">
      <c r="A38" t="s">
        <v>2746</v>
      </c>
      <c r="B38">
        <v>2054</v>
      </c>
      <c r="C38" t="s">
        <v>2747</v>
      </c>
    </row>
    <row r="39" spans="1:3">
      <c r="A39" t="s">
        <v>542</v>
      </c>
      <c r="B39">
        <v>2055</v>
      </c>
      <c r="C39" t="s">
        <v>543</v>
      </c>
    </row>
    <row r="40" spans="1:3">
      <c r="A40" t="s">
        <v>544</v>
      </c>
      <c r="B40">
        <v>2060</v>
      </c>
      <c r="C40" t="s">
        <v>545</v>
      </c>
    </row>
    <row r="41" spans="1:3">
      <c r="A41" t="s">
        <v>546</v>
      </c>
      <c r="B41">
        <v>2061</v>
      </c>
      <c r="C41" t="s">
        <v>547</v>
      </c>
    </row>
    <row r="42" spans="1:3">
      <c r="A42" t="s">
        <v>548</v>
      </c>
      <c r="B42">
        <v>2062</v>
      </c>
      <c r="C42" t="s">
        <v>549</v>
      </c>
    </row>
    <row r="43" spans="1:3">
      <c r="A43" t="s">
        <v>550</v>
      </c>
      <c r="B43">
        <v>2063</v>
      </c>
      <c r="C43" t="s">
        <v>551</v>
      </c>
    </row>
    <row r="44" spans="1:3">
      <c r="A44" t="s">
        <v>2400</v>
      </c>
      <c r="B44">
        <v>2064</v>
      </c>
      <c r="C44" t="s">
        <v>2401</v>
      </c>
    </row>
    <row r="45" spans="1:3">
      <c r="A45" t="s">
        <v>552</v>
      </c>
      <c r="B45">
        <v>2070</v>
      </c>
      <c r="C45" t="s">
        <v>553</v>
      </c>
    </row>
    <row r="46" spans="1:3">
      <c r="A46" t="s">
        <v>554</v>
      </c>
      <c r="B46">
        <v>2072</v>
      </c>
      <c r="C46" t="s">
        <v>555</v>
      </c>
    </row>
    <row r="47" spans="1:3">
      <c r="A47" t="s">
        <v>2402</v>
      </c>
      <c r="B47">
        <v>2073</v>
      </c>
      <c r="C47" t="s">
        <v>2403</v>
      </c>
    </row>
    <row r="48" spans="1:3">
      <c r="A48" t="s">
        <v>2576</v>
      </c>
      <c r="B48">
        <v>2074</v>
      </c>
      <c r="C48" t="s">
        <v>2577</v>
      </c>
    </row>
    <row r="49" spans="1:3">
      <c r="A49" t="s">
        <v>556</v>
      </c>
      <c r="B49">
        <v>2080</v>
      </c>
      <c r="C49" t="s">
        <v>557</v>
      </c>
    </row>
    <row r="50" spans="1:3">
      <c r="A50" t="s">
        <v>558</v>
      </c>
      <c r="B50">
        <v>2081</v>
      </c>
      <c r="C50" t="s">
        <v>559</v>
      </c>
    </row>
    <row r="51" spans="1:3">
      <c r="A51" t="s">
        <v>560</v>
      </c>
      <c r="B51">
        <v>2083</v>
      </c>
      <c r="C51" t="s">
        <v>561</v>
      </c>
    </row>
    <row r="52" spans="1:3">
      <c r="A52" t="s">
        <v>2404</v>
      </c>
      <c r="B52">
        <v>2085</v>
      </c>
      <c r="C52" t="s">
        <v>2405</v>
      </c>
    </row>
    <row r="53" spans="1:3">
      <c r="A53" t="s">
        <v>562</v>
      </c>
      <c r="B53">
        <v>2090</v>
      </c>
      <c r="C53" t="s">
        <v>563</v>
      </c>
    </row>
    <row r="54" spans="1:3">
      <c r="A54" t="s">
        <v>2578</v>
      </c>
      <c r="B54">
        <v>2095</v>
      </c>
      <c r="C54" t="s">
        <v>2579</v>
      </c>
    </row>
    <row r="55" spans="1:3">
      <c r="A55" t="s">
        <v>2406</v>
      </c>
      <c r="B55">
        <v>2099</v>
      </c>
      <c r="C55" t="s">
        <v>2407</v>
      </c>
    </row>
    <row r="56" spans="1:3">
      <c r="A56" t="s">
        <v>564</v>
      </c>
      <c r="B56">
        <v>2100</v>
      </c>
      <c r="C56" t="s">
        <v>565</v>
      </c>
    </row>
    <row r="57" spans="1:3">
      <c r="A57" t="s">
        <v>566</v>
      </c>
      <c r="B57">
        <v>2101</v>
      </c>
      <c r="C57" t="s">
        <v>567</v>
      </c>
    </row>
    <row r="58" spans="1:3">
      <c r="A58" t="s">
        <v>568</v>
      </c>
      <c r="B58">
        <v>2102</v>
      </c>
      <c r="C58" t="s">
        <v>569</v>
      </c>
    </row>
    <row r="59" spans="1:3">
      <c r="A59" t="s">
        <v>570</v>
      </c>
      <c r="B59">
        <v>2103</v>
      </c>
      <c r="C59" t="s">
        <v>571</v>
      </c>
    </row>
    <row r="60" spans="1:3">
      <c r="A60" t="s">
        <v>572</v>
      </c>
      <c r="B60">
        <v>2104</v>
      </c>
      <c r="C60" t="s">
        <v>573</v>
      </c>
    </row>
    <row r="61" spans="1:3">
      <c r="A61" t="s">
        <v>574</v>
      </c>
      <c r="B61">
        <v>2107</v>
      </c>
      <c r="C61" t="s">
        <v>575</v>
      </c>
    </row>
    <row r="62" spans="1:3">
      <c r="A62" t="s">
        <v>576</v>
      </c>
      <c r="B62">
        <v>2108</v>
      </c>
      <c r="C62" t="s">
        <v>577</v>
      </c>
    </row>
    <row r="63" spans="1:3">
      <c r="A63" t="s">
        <v>578</v>
      </c>
      <c r="B63">
        <v>2109</v>
      </c>
      <c r="C63" t="s">
        <v>579</v>
      </c>
    </row>
    <row r="64" spans="1:3">
      <c r="A64" t="s">
        <v>580</v>
      </c>
      <c r="B64">
        <v>2110</v>
      </c>
      <c r="C64" t="s">
        <v>581</v>
      </c>
    </row>
    <row r="65" spans="1:3">
      <c r="A65" t="s">
        <v>582</v>
      </c>
      <c r="B65">
        <v>2111</v>
      </c>
      <c r="C65" t="s">
        <v>583</v>
      </c>
    </row>
    <row r="66" spans="1:3">
      <c r="A66" t="s">
        <v>584</v>
      </c>
      <c r="B66">
        <v>2113</v>
      </c>
      <c r="C66" t="s">
        <v>585</v>
      </c>
    </row>
    <row r="67" spans="1:3">
      <c r="A67" t="s">
        <v>586</v>
      </c>
      <c r="B67">
        <v>2120</v>
      </c>
      <c r="C67" t="s">
        <v>587</v>
      </c>
    </row>
    <row r="68" spans="1:3">
      <c r="A68" t="s">
        <v>2408</v>
      </c>
      <c r="B68">
        <v>2121</v>
      </c>
      <c r="C68" t="s">
        <v>2409</v>
      </c>
    </row>
    <row r="69" spans="1:3">
      <c r="A69" t="s">
        <v>588</v>
      </c>
      <c r="B69">
        <v>2122</v>
      </c>
      <c r="C69" t="s">
        <v>589</v>
      </c>
    </row>
    <row r="70" spans="1:3">
      <c r="A70" t="s">
        <v>590</v>
      </c>
      <c r="B70">
        <v>2123</v>
      </c>
      <c r="C70" t="s">
        <v>591</v>
      </c>
    </row>
    <row r="71" spans="1:3">
      <c r="A71" t="s">
        <v>592</v>
      </c>
      <c r="B71">
        <v>2124</v>
      </c>
      <c r="C71" t="s">
        <v>593</v>
      </c>
    </row>
    <row r="72" spans="1:3">
      <c r="A72" t="s">
        <v>594</v>
      </c>
      <c r="B72">
        <v>2125</v>
      </c>
      <c r="C72" t="s">
        <v>595</v>
      </c>
    </row>
    <row r="73" spans="1:3">
      <c r="A73" t="s">
        <v>596</v>
      </c>
      <c r="B73">
        <v>2127</v>
      </c>
      <c r="C73" t="s">
        <v>597</v>
      </c>
    </row>
    <row r="74" spans="1:3">
      <c r="A74" t="s">
        <v>598</v>
      </c>
      <c r="B74">
        <v>2128</v>
      </c>
      <c r="C74" t="s">
        <v>599</v>
      </c>
    </row>
    <row r="75" spans="1:3">
      <c r="A75" t="s">
        <v>600</v>
      </c>
      <c r="B75">
        <v>2129</v>
      </c>
      <c r="C75" t="s">
        <v>601</v>
      </c>
    </row>
    <row r="76" spans="1:3">
      <c r="A76" t="s">
        <v>602</v>
      </c>
      <c r="B76">
        <v>2130</v>
      </c>
      <c r="C76" t="s">
        <v>603</v>
      </c>
    </row>
    <row r="77" spans="1:3">
      <c r="A77" t="s">
        <v>604</v>
      </c>
      <c r="B77">
        <v>2131</v>
      </c>
      <c r="C77" t="s">
        <v>605</v>
      </c>
    </row>
    <row r="78" spans="1:3">
      <c r="A78" t="s">
        <v>606</v>
      </c>
      <c r="B78">
        <v>2132</v>
      </c>
      <c r="C78" t="s">
        <v>607</v>
      </c>
    </row>
    <row r="79" spans="1:3">
      <c r="A79" t="s">
        <v>608</v>
      </c>
      <c r="B79">
        <v>2133</v>
      </c>
      <c r="C79" t="s">
        <v>609</v>
      </c>
    </row>
    <row r="80" spans="1:3">
      <c r="A80" t="s">
        <v>610</v>
      </c>
      <c r="B80">
        <v>2140</v>
      </c>
      <c r="C80" t="s">
        <v>611</v>
      </c>
    </row>
    <row r="81" spans="1:3">
      <c r="A81" t="s">
        <v>612</v>
      </c>
      <c r="B81">
        <v>2141</v>
      </c>
      <c r="C81" t="s">
        <v>613</v>
      </c>
    </row>
    <row r="82" spans="1:3">
      <c r="A82" t="s">
        <v>614</v>
      </c>
      <c r="B82">
        <v>2142</v>
      </c>
      <c r="C82" t="s">
        <v>615</v>
      </c>
    </row>
    <row r="83" spans="1:3">
      <c r="A83" t="s">
        <v>616</v>
      </c>
      <c r="B83">
        <v>2143</v>
      </c>
      <c r="C83" t="s">
        <v>617</v>
      </c>
    </row>
    <row r="84" spans="1:3">
      <c r="A84" t="s">
        <v>618</v>
      </c>
      <c r="B84">
        <v>2144</v>
      </c>
      <c r="C84" t="s">
        <v>619</v>
      </c>
    </row>
    <row r="85" spans="1:3">
      <c r="A85" t="s">
        <v>620</v>
      </c>
      <c r="B85">
        <v>2145</v>
      </c>
      <c r="C85" t="s">
        <v>621</v>
      </c>
    </row>
    <row r="86" spans="1:3">
      <c r="A86" t="s">
        <v>622</v>
      </c>
      <c r="B86">
        <v>2146</v>
      </c>
      <c r="C86" t="s">
        <v>623</v>
      </c>
    </row>
    <row r="87" spans="1:3">
      <c r="A87" t="s">
        <v>624</v>
      </c>
      <c r="B87">
        <v>2147</v>
      </c>
      <c r="C87" t="s">
        <v>625</v>
      </c>
    </row>
    <row r="88" spans="1:3">
      <c r="A88" t="s">
        <v>626</v>
      </c>
      <c r="B88">
        <v>2148</v>
      </c>
      <c r="C88" t="s">
        <v>627</v>
      </c>
    </row>
    <row r="89" spans="1:3">
      <c r="A89" t="s">
        <v>628</v>
      </c>
      <c r="B89">
        <v>2149</v>
      </c>
      <c r="C89" t="s">
        <v>629</v>
      </c>
    </row>
    <row r="90" spans="1:3">
      <c r="A90" t="s">
        <v>630</v>
      </c>
      <c r="B90">
        <v>2150</v>
      </c>
      <c r="C90" t="s">
        <v>631</v>
      </c>
    </row>
    <row r="91" spans="1:3">
      <c r="A91" t="s">
        <v>632</v>
      </c>
      <c r="B91">
        <v>2151</v>
      </c>
      <c r="C91" t="s">
        <v>633</v>
      </c>
    </row>
    <row r="92" spans="1:3">
      <c r="A92" t="s">
        <v>634</v>
      </c>
      <c r="B92">
        <v>2152</v>
      </c>
      <c r="C92" t="s">
        <v>635</v>
      </c>
    </row>
    <row r="93" spans="1:3">
      <c r="A93" t="s">
        <v>636</v>
      </c>
      <c r="B93">
        <v>2153</v>
      </c>
      <c r="C93" t="s">
        <v>637</v>
      </c>
    </row>
    <row r="94" spans="1:3">
      <c r="A94" t="s">
        <v>638</v>
      </c>
      <c r="B94">
        <v>2154</v>
      </c>
      <c r="C94" t="s">
        <v>639</v>
      </c>
    </row>
    <row r="95" spans="1:3">
      <c r="A95" t="s">
        <v>640</v>
      </c>
      <c r="B95">
        <v>2155</v>
      </c>
      <c r="C95" t="s">
        <v>641</v>
      </c>
    </row>
    <row r="96" spans="1:3">
      <c r="A96" t="s">
        <v>642</v>
      </c>
      <c r="B96">
        <v>2156</v>
      </c>
      <c r="C96" t="s">
        <v>643</v>
      </c>
    </row>
    <row r="97" spans="1:3">
      <c r="A97" t="s">
        <v>644</v>
      </c>
      <c r="B97">
        <v>2157</v>
      </c>
      <c r="C97" t="s">
        <v>645</v>
      </c>
    </row>
    <row r="98" spans="1:3">
      <c r="A98" t="s">
        <v>646</v>
      </c>
      <c r="B98">
        <v>2159</v>
      </c>
      <c r="C98" t="s">
        <v>647</v>
      </c>
    </row>
    <row r="99" spans="1:3">
      <c r="A99" t="s">
        <v>648</v>
      </c>
      <c r="B99">
        <v>2160</v>
      </c>
      <c r="C99" t="s">
        <v>649</v>
      </c>
    </row>
    <row r="100" spans="1:3">
      <c r="A100" t="s">
        <v>650</v>
      </c>
      <c r="B100">
        <v>2164</v>
      </c>
      <c r="C100" t="s">
        <v>651</v>
      </c>
    </row>
    <row r="101" spans="1:3">
      <c r="A101" t="s">
        <v>652</v>
      </c>
      <c r="B101">
        <v>2165</v>
      </c>
      <c r="C101" t="s">
        <v>653</v>
      </c>
    </row>
    <row r="102" spans="1:3">
      <c r="A102" t="s">
        <v>654</v>
      </c>
      <c r="B102">
        <v>2167</v>
      </c>
      <c r="C102" t="s">
        <v>655</v>
      </c>
    </row>
    <row r="103" spans="1:3">
      <c r="A103" t="s">
        <v>656</v>
      </c>
      <c r="B103">
        <v>2169</v>
      </c>
      <c r="C103" t="s">
        <v>657</v>
      </c>
    </row>
    <row r="104" spans="1:3">
      <c r="A104" t="s">
        <v>658</v>
      </c>
      <c r="B104">
        <v>2170</v>
      </c>
      <c r="C104" t="s">
        <v>659</v>
      </c>
    </row>
    <row r="105" spans="1:3">
      <c r="A105" t="s">
        <v>660</v>
      </c>
      <c r="B105">
        <v>2171</v>
      </c>
      <c r="C105" t="s">
        <v>661</v>
      </c>
    </row>
    <row r="106" spans="1:3">
      <c r="A106" t="s">
        <v>662</v>
      </c>
      <c r="B106">
        <v>2173</v>
      </c>
      <c r="C106" t="s">
        <v>663</v>
      </c>
    </row>
    <row r="107" spans="1:3">
      <c r="A107" t="s">
        <v>664</v>
      </c>
      <c r="B107">
        <v>2176</v>
      </c>
      <c r="C107" t="s">
        <v>665</v>
      </c>
    </row>
    <row r="108" spans="1:3">
      <c r="A108" t="s">
        <v>666</v>
      </c>
      <c r="B108">
        <v>2180</v>
      </c>
      <c r="C108" t="s">
        <v>667</v>
      </c>
    </row>
    <row r="109" spans="1:3">
      <c r="A109" t="s">
        <v>668</v>
      </c>
      <c r="B109">
        <v>2181</v>
      </c>
      <c r="C109" t="s">
        <v>669</v>
      </c>
    </row>
    <row r="110" spans="1:3">
      <c r="A110" t="s">
        <v>670</v>
      </c>
      <c r="B110">
        <v>2182</v>
      </c>
      <c r="C110" t="s">
        <v>671</v>
      </c>
    </row>
    <row r="111" spans="1:3">
      <c r="A111" t="s">
        <v>672</v>
      </c>
      <c r="B111">
        <v>2183</v>
      </c>
      <c r="C111" t="s">
        <v>673</v>
      </c>
    </row>
    <row r="112" spans="1:3">
      <c r="A112" t="s">
        <v>674</v>
      </c>
      <c r="B112">
        <v>2187</v>
      </c>
      <c r="C112" t="s">
        <v>655</v>
      </c>
    </row>
    <row r="113" spans="1:3">
      <c r="A113" t="s">
        <v>675</v>
      </c>
      <c r="B113">
        <v>2188</v>
      </c>
      <c r="C113" t="s">
        <v>676</v>
      </c>
    </row>
    <row r="114" spans="1:3">
      <c r="A114" t="s">
        <v>2275</v>
      </c>
      <c r="B114">
        <v>2189</v>
      </c>
      <c r="C114" t="s">
        <v>2276</v>
      </c>
    </row>
    <row r="115" spans="1:3">
      <c r="A115" t="s">
        <v>677</v>
      </c>
      <c r="B115">
        <v>2190</v>
      </c>
      <c r="C115" t="s">
        <v>678</v>
      </c>
    </row>
    <row r="116" spans="1:3">
      <c r="A116" t="s">
        <v>679</v>
      </c>
      <c r="B116">
        <v>2192</v>
      </c>
      <c r="C116" t="s">
        <v>680</v>
      </c>
    </row>
    <row r="117" spans="1:3">
      <c r="A117" t="s">
        <v>681</v>
      </c>
      <c r="B117">
        <v>2194</v>
      </c>
      <c r="C117" t="s">
        <v>682</v>
      </c>
    </row>
    <row r="118" spans="1:3">
      <c r="A118" t="s">
        <v>683</v>
      </c>
      <c r="B118">
        <v>2195</v>
      </c>
      <c r="C118" t="s">
        <v>684</v>
      </c>
    </row>
    <row r="119" spans="1:3">
      <c r="A119" t="s">
        <v>685</v>
      </c>
      <c r="B119">
        <v>2197</v>
      </c>
      <c r="C119" t="s">
        <v>686</v>
      </c>
    </row>
    <row r="120" spans="1:3">
      <c r="A120" t="s">
        <v>687</v>
      </c>
      <c r="B120">
        <v>2199</v>
      </c>
      <c r="C120" t="s">
        <v>688</v>
      </c>
    </row>
    <row r="121" spans="1:3">
      <c r="A121" t="s">
        <v>689</v>
      </c>
      <c r="B121">
        <v>2200</v>
      </c>
      <c r="C121" t="s">
        <v>690</v>
      </c>
    </row>
    <row r="122" spans="1:3">
      <c r="A122" t="s">
        <v>691</v>
      </c>
      <c r="B122">
        <v>2201</v>
      </c>
      <c r="C122" t="s">
        <v>692</v>
      </c>
    </row>
    <row r="123" spans="1:3">
      <c r="A123" t="s">
        <v>693</v>
      </c>
      <c r="B123">
        <v>2202</v>
      </c>
      <c r="C123" t="s">
        <v>694</v>
      </c>
    </row>
    <row r="124" spans="1:3">
      <c r="A124" t="s">
        <v>695</v>
      </c>
      <c r="B124">
        <v>2203</v>
      </c>
      <c r="C124" t="s">
        <v>696</v>
      </c>
    </row>
    <row r="125" spans="1:3">
      <c r="A125" t="s">
        <v>697</v>
      </c>
      <c r="B125">
        <v>2204</v>
      </c>
      <c r="C125" t="s">
        <v>698</v>
      </c>
    </row>
    <row r="126" spans="1:3">
      <c r="A126" t="s">
        <v>699</v>
      </c>
      <c r="B126">
        <v>2205</v>
      </c>
      <c r="C126" t="s">
        <v>700</v>
      </c>
    </row>
    <row r="127" spans="1:3">
      <c r="A127" t="s">
        <v>701</v>
      </c>
      <c r="B127">
        <v>2206</v>
      </c>
      <c r="C127" t="s">
        <v>702</v>
      </c>
    </row>
    <row r="128" spans="1:3">
      <c r="A128" t="s">
        <v>703</v>
      </c>
      <c r="B128">
        <v>2207</v>
      </c>
      <c r="C128" t="s">
        <v>704</v>
      </c>
    </row>
    <row r="129" spans="1:3">
      <c r="A129" t="s">
        <v>705</v>
      </c>
      <c r="B129">
        <v>2210</v>
      </c>
      <c r="C129" t="s">
        <v>706</v>
      </c>
    </row>
    <row r="130" spans="1:3">
      <c r="A130" t="s">
        <v>707</v>
      </c>
      <c r="B130">
        <v>2211</v>
      </c>
      <c r="C130" t="s">
        <v>708</v>
      </c>
    </row>
    <row r="131" spans="1:3">
      <c r="A131" t="s">
        <v>709</v>
      </c>
      <c r="B131">
        <v>2215</v>
      </c>
      <c r="C131" t="s">
        <v>710</v>
      </c>
    </row>
    <row r="132" spans="1:3">
      <c r="A132" t="s">
        <v>711</v>
      </c>
      <c r="B132">
        <v>2218</v>
      </c>
      <c r="C132" t="s">
        <v>712</v>
      </c>
    </row>
    <row r="133" spans="1:3">
      <c r="A133" t="s">
        <v>2410</v>
      </c>
      <c r="B133">
        <v>2220</v>
      </c>
      <c r="C133" t="s">
        <v>2411</v>
      </c>
    </row>
    <row r="134" spans="1:3">
      <c r="A134" t="s">
        <v>713</v>
      </c>
      <c r="B134">
        <v>2222</v>
      </c>
      <c r="C134" t="s">
        <v>714</v>
      </c>
    </row>
    <row r="135" spans="1:3">
      <c r="A135" t="s">
        <v>715</v>
      </c>
      <c r="B135">
        <v>2230</v>
      </c>
      <c r="C135" t="s">
        <v>716</v>
      </c>
    </row>
    <row r="136" spans="1:3">
      <c r="A136" t="s">
        <v>717</v>
      </c>
      <c r="B136">
        <v>2231</v>
      </c>
      <c r="C136" t="s">
        <v>718</v>
      </c>
    </row>
    <row r="137" spans="1:3">
      <c r="A137" t="s">
        <v>719</v>
      </c>
      <c r="B137">
        <v>2233</v>
      </c>
      <c r="C137" t="s">
        <v>720</v>
      </c>
    </row>
    <row r="138" spans="1:3">
      <c r="A138" t="s">
        <v>721</v>
      </c>
      <c r="B138">
        <v>2235</v>
      </c>
      <c r="C138" t="s">
        <v>722</v>
      </c>
    </row>
    <row r="139" spans="1:3">
      <c r="A139" t="s">
        <v>723</v>
      </c>
      <c r="B139">
        <v>2238</v>
      </c>
      <c r="C139" t="s">
        <v>724</v>
      </c>
    </row>
    <row r="140" spans="1:3">
      <c r="A140" t="s">
        <v>725</v>
      </c>
      <c r="B140">
        <v>2239</v>
      </c>
      <c r="C140" t="s">
        <v>726</v>
      </c>
    </row>
    <row r="141" spans="1:3">
      <c r="A141" t="s">
        <v>727</v>
      </c>
      <c r="B141">
        <v>2240</v>
      </c>
      <c r="C141" t="s">
        <v>728</v>
      </c>
    </row>
    <row r="142" spans="1:3">
      <c r="A142" t="s">
        <v>729</v>
      </c>
      <c r="B142">
        <v>2245</v>
      </c>
      <c r="C142" t="s">
        <v>730</v>
      </c>
    </row>
    <row r="143" spans="1:3">
      <c r="A143" t="s">
        <v>731</v>
      </c>
      <c r="B143">
        <v>2250</v>
      </c>
      <c r="C143" t="s">
        <v>732</v>
      </c>
    </row>
    <row r="144" spans="1:3">
      <c r="A144" t="s">
        <v>733</v>
      </c>
      <c r="B144">
        <v>2251</v>
      </c>
      <c r="C144" t="s">
        <v>734</v>
      </c>
    </row>
    <row r="145" spans="1:3">
      <c r="A145" t="s">
        <v>735</v>
      </c>
      <c r="B145">
        <v>2260</v>
      </c>
      <c r="C145" t="s">
        <v>736</v>
      </c>
    </row>
    <row r="146" spans="1:3">
      <c r="A146" t="s">
        <v>737</v>
      </c>
      <c r="B146">
        <v>2261</v>
      </c>
      <c r="C146" t="s">
        <v>738</v>
      </c>
    </row>
    <row r="147" spans="1:3">
      <c r="A147" t="s">
        <v>739</v>
      </c>
      <c r="B147">
        <v>2262</v>
      </c>
      <c r="C147" t="s">
        <v>740</v>
      </c>
    </row>
    <row r="148" spans="1:3">
      <c r="A148" t="s">
        <v>741</v>
      </c>
      <c r="B148">
        <v>2263</v>
      </c>
      <c r="C148" t="s">
        <v>742</v>
      </c>
    </row>
    <row r="149" spans="1:3">
      <c r="A149" t="s">
        <v>743</v>
      </c>
      <c r="B149">
        <v>2264</v>
      </c>
      <c r="C149" t="s">
        <v>744</v>
      </c>
    </row>
    <row r="150" spans="1:3">
      <c r="A150" t="s">
        <v>745</v>
      </c>
      <c r="B150">
        <v>2270</v>
      </c>
      <c r="C150" t="s">
        <v>746</v>
      </c>
    </row>
    <row r="151" spans="1:3">
      <c r="A151" t="s">
        <v>747</v>
      </c>
      <c r="B151">
        <v>2271</v>
      </c>
      <c r="C151" t="s">
        <v>748</v>
      </c>
    </row>
    <row r="152" spans="1:3">
      <c r="A152" t="s">
        <v>749</v>
      </c>
      <c r="B152">
        <v>2280</v>
      </c>
      <c r="C152" t="s">
        <v>750</v>
      </c>
    </row>
    <row r="153" spans="1:3">
      <c r="A153" t="s">
        <v>751</v>
      </c>
      <c r="B153">
        <v>2281</v>
      </c>
      <c r="C153" t="s">
        <v>752</v>
      </c>
    </row>
    <row r="154" spans="1:3">
      <c r="A154" t="s">
        <v>753</v>
      </c>
      <c r="B154">
        <v>2282</v>
      </c>
      <c r="C154" t="s">
        <v>754</v>
      </c>
    </row>
    <row r="155" spans="1:3">
      <c r="A155" t="s">
        <v>755</v>
      </c>
      <c r="B155">
        <v>2290</v>
      </c>
      <c r="C155" t="s">
        <v>756</v>
      </c>
    </row>
    <row r="156" spans="1:3">
      <c r="A156" t="s">
        <v>757</v>
      </c>
      <c r="B156">
        <v>2300</v>
      </c>
      <c r="C156" t="s">
        <v>758</v>
      </c>
    </row>
    <row r="157" spans="1:3">
      <c r="A157" t="s">
        <v>759</v>
      </c>
      <c r="B157">
        <v>2301</v>
      </c>
      <c r="C157" t="s">
        <v>760</v>
      </c>
    </row>
    <row r="158" spans="1:3">
      <c r="A158" t="s">
        <v>761</v>
      </c>
      <c r="B158">
        <v>2310</v>
      </c>
      <c r="C158" t="s">
        <v>762</v>
      </c>
    </row>
    <row r="159" spans="1:3">
      <c r="A159" t="s">
        <v>763</v>
      </c>
      <c r="B159">
        <v>2312</v>
      </c>
      <c r="C159" t="s">
        <v>764</v>
      </c>
    </row>
    <row r="160" spans="1:3">
      <c r="A160" t="s">
        <v>765</v>
      </c>
      <c r="B160">
        <v>2313</v>
      </c>
      <c r="C160" t="s">
        <v>766</v>
      </c>
    </row>
    <row r="161" spans="1:3">
      <c r="A161" t="s">
        <v>767</v>
      </c>
      <c r="B161">
        <v>2314</v>
      </c>
      <c r="C161" t="s">
        <v>768</v>
      </c>
    </row>
    <row r="162" spans="1:3">
      <c r="A162" t="s">
        <v>769</v>
      </c>
      <c r="B162">
        <v>2315</v>
      </c>
      <c r="C162" t="s">
        <v>770</v>
      </c>
    </row>
    <row r="163" spans="1:3">
      <c r="A163" t="s">
        <v>771</v>
      </c>
      <c r="B163">
        <v>2320</v>
      </c>
      <c r="C163" t="s">
        <v>772</v>
      </c>
    </row>
    <row r="164" spans="1:3">
      <c r="A164" t="s">
        <v>773</v>
      </c>
      <c r="B164">
        <v>2321</v>
      </c>
      <c r="C164" t="s">
        <v>774</v>
      </c>
    </row>
    <row r="165" spans="1:3">
      <c r="A165" t="s">
        <v>775</v>
      </c>
      <c r="B165">
        <v>2322</v>
      </c>
      <c r="C165" t="s">
        <v>776</v>
      </c>
    </row>
    <row r="166" spans="1:3">
      <c r="A166" t="s">
        <v>777</v>
      </c>
      <c r="B166">
        <v>2330</v>
      </c>
      <c r="C166" t="s">
        <v>778</v>
      </c>
    </row>
    <row r="167" spans="1:3">
      <c r="A167" t="s">
        <v>779</v>
      </c>
      <c r="B167">
        <v>2331</v>
      </c>
      <c r="C167" t="s">
        <v>780</v>
      </c>
    </row>
    <row r="168" spans="1:3">
      <c r="A168" t="s">
        <v>781</v>
      </c>
      <c r="B168">
        <v>2340</v>
      </c>
      <c r="C168" t="s">
        <v>782</v>
      </c>
    </row>
    <row r="169" spans="1:3">
      <c r="A169" t="s">
        <v>783</v>
      </c>
      <c r="B169">
        <v>2350</v>
      </c>
      <c r="C169" t="s">
        <v>784</v>
      </c>
    </row>
    <row r="170" spans="1:3">
      <c r="A170" t="s">
        <v>785</v>
      </c>
      <c r="B170">
        <v>2351</v>
      </c>
      <c r="C170" t="s">
        <v>786</v>
      </c>
    </row>
    <row r="171" spans="1:3">
      <c r="A171" t="s">
        <v>787</v>
      </c>
      <c r="B171">
        <v>2352</v>
      </c>
      <c r="C171" t="s">
        <v>788</v>
      </c>
    </row>
    <row r="172" spans="1:3">
      <c r="A172" t="s">
        <v>789</v>
      </c>
      <c r="B172">
        <v>2353</v>
      </c>
      <c r="C172" t="s">
        <v>790</v>
      </c>
    </row>
    <row r="173" spans="1:3">
      <c r="A173" t="s">
        <v>791</v>
      </c>
      <c r="B173">
        <v>2354</v>
      </c>
      <c r="C173" t="s">
        <v>792</v>
      </c>
    </row>
    <row r="174" spans="1:3">
      <c r="A174" t="s">
        <v>2412</v>
      </c>
      <c r="B174">
        <v>2355</v>
      </c>
      <c r="C174" t="s">
        <v>2413</v>
      </c>
    </row>
    <row r="175" spans="1:3">
      <c r="A175" t="s">
        <v>793</v>
      </c>
      <c r="B175">
        <v>2360</v>
      </c>
      <c r="C175" t="s">
        <v>794</v>
      </c>
    </row>
    <row r="176" spans="1:3">
      <c r="A176" t="s">
        <v>795</v>
      </c>
      <c r="B176">
        <v>2370</v>
      </c>
      <c r="C176" t="s">
        <v>796</v>
      </c>
    </row>
    <row r="177" spans="1:3">
      <c r="A177" t="s">
        <v>797</v>
      </c>
      <c r="B177">
        <v>2371</v>
      </c>
      <c r="C177" t="s">
        <v>798</v>
      </c>
    </row>
    <row r="178" spans="1:3">
      <c r="A178" t="s">
        <v>2414</v>
      </c>
      <c r="B178">
        <v>2380</v>
      </c>
      <c r="C178" t="s">
        <v>2415</v>
      </c>
    </row>
    <row r="179" spans="1:3">
      <c r="A179" t="s">
        <v>799</v>
      </c>
      <c r="B179">
        <v>2390</v>
      </c>
      <c r="C179" t="s">
        <v>800</v>
      </c>
    </row>
    <row r="180" spans="1:3">
      <c r="A180" t="s">
        <v>801</v>
      </c>
      <c r="B180">
        <v>2395</v>
      </c>
      <c r="C180" t="s">
        <v>802</v>
      </c>
    </row>
    <row r="181" spans="1:3">
      <c r="A181" t="s">
        <v>803</v>
      </c>
      <c r="B181">
        <v>2400</v>
      </c>
      <c r="C181" t="s">
        <v>804</v>
      </c>
    </row>
    <row r="182" spans="1:3">
      <c r="A182" t="s">
        <v>805</v>
      </c>
      <c r="B182">
        <v>2402</v>
      </c>
      <c r="C182" t="s">
        <v>806</v>
      </c>
    </row>
    <row r="183" spans="1:3">
      <c r="A183" t="s">
        <v>807</v>
      </c>
      <c r="B183">
        <v>2403</v>
      </c>
      <c r="C183" t="s">
        <v>808</v>
      </c>
    </row>
    <row r="184" spans="1:3">
      <c r="A184" t="s">
        <v>809</v>
      </c>
      <c r="B184">
        <v>2405</v>
      </c>
      <c r="C184" t="s">
        <v>810</v>
      </c>
    </row>
    <row r="185" spans="1:3">
      <c r="A185" t="s">
        <v>811</v>
      </c>
      <c r="B185">
        <v>2407</v>
      </c>
      <c r="C185" t="s">
        <v>812</v>
      </c>
    </row>
    <row r="186" spans="1:3">
      <c r="A186" t="s">
        <v>813</v>
      </c>
      <c r="B186">
        <v>2409</v>
      </c>
      <c r="C186" t="s">
        <v>814</v>
      </c>
    </row>
    <row r="187" spans="1:3">
      <c r="A187" t="s">
        <v>815</v>
      </c>
      <c r="B187">
        <v>2410</v>
      </c>
      <c r="C187" t="s">
        <v>816</v>
      </c>
    </row>
    <row r="188" spans="1:3">
      <c r="A188" t="s">
        <v>817</v>
      </c>
      <c r="B188">
        <v>2411</v>
      </c>
      <c r="C188" t="s">
        <v>818</v>
      </c>
    </row>
    <row r="189" spans="1:3">
      <c r="A189" t="s">
        <v>819</v>
      </c>
      <c r="B189">
        <v>2413</v>
      </c>
      <c r="C189" t="s">
        <v>820</v>
      </c>
    </row>
    <row r="190" spans="1:3">
      <c r="A190" t="s">
        <v>821</v>
      </c>
      <c r="B190">
        <v>2417</v>
      </c>
      <c r="C190" t="s">
        <v>822</v>
      </c>
    </row>
    <row r="191" spans="1:3">
      <c r="A191" t="s">
        <v>823</v>
      </c>
      <c r="B191">
        <v>2420</v>
      </c>
      <c r="C191" t="s">
        <v>824</v>
      </c>
    </row>
    <row r="192" spans="1:3">
      <c r="A192" t="s">
        <v>825</v>
      </c>
      <c r="B192">
        <v>2421</v>
      </c>
      <c r="C192" t="s">
        <v>826</v>
      </c>
    </row>
    <row r="193" spans="1:3">
      <c r="A193" t="s">
        <v>827</v>
      </c>
      <c r="B193">
        <v>2423</v>
      </c>
      <c r="C193" t="s">
        <v>828</v>
      </c>
    </row>
    <row r="194" spans="1:3">
      <c r="A194" t="s">
        <v>829</v>
      </c>
      <c r="B194">
        <v>2425</v>
      </c>
      <c r="C194" t="s">
        <v>830</v>
      </c>
    </row>
    <row r="195" spans="1:3">
      <c r="A195" t="s">
        <v>831</v>
      </c>
      <c r="B195">
        <v>2430</v>
      </c>
      <c r="C195" t="s">
        <v>832</v>
      </c>
    </row>
    <row r="196" spans="1:3">
      <c r="A196" t="s">
        <v>833</v>
      </c>
      <c r="B196">
        <v>2440</v>
      </c>
      <c r="C196" t="s">
        <v>834</v>
      </c>
    </row>
    <row r="197" spans="1:3">
      <c r="A197" t="s">
        <v>835</v>
      </c>
      <c r="B197">
        <v>2441</v>
      </c>
      <c r="C197" t="s">
        <v>836</v>
      </c>
    </row>
    <row r="198" spans="1:3">
      <c r="A198" t="s">
        <v>837</v>
      </c>
      <c r="B198">
        <v>2442</v>
      </c>
      <c r="C198" t="s">
        <v>838</v>
      </c>
    </row>
    <row r="199" spans="1:3">
      <c r="A199" t="s">
        <v>2277</v>
      </c>
      <c r="B199">
        <v>2448</v>
      </c>
      <c r="C199" t="s">
        <v>2278</v>
      </c>
    </row>
    <row r="200" spans="1:3">
      <c r="A200" t="s">
        <v>839</v>
      </c>
      <c r="B200">
        <v>2450</v>
      </c>
      <c r="C200" t="s">
        <v>840</v>
      </c>
    </row>
    <row r="201" spans="1:3">
      <c r="A201" t="s">
        <v>841</v>
      </c>
      <c r="B201">
        <v>2451</v>
      </c>
      <c r="C201" t="s">
        <v>842</v>
      </c>
    </row>
    <row r="202" spans="1:3">
      <c r="A202" t="s">
        <v>843</v>
      </c>
      <c r="B202">
        <v>2452</v>
      </c>
      <c r="C202" t="s">
        <v>844</v>
      </c>
    </row>
    <row r="203" spans="1:3">
      <c r="A203" t="s">
        <v>2321</v>
      </c>
      <c r="B203">
        <v>2454</v>
      </c>
      <c r="C203" t="s">
        <v>2322</v>
      </c>
    </row>
    <row r="204" spans="1:3">
      <c r="A204" t="s">
        <v>845</v>
      </c>
      <c r="B204">
        <v>2455</v>
      </c>
      <c r="C204" t="s">
        <v>846</v>
      </c>
    </row>
    <row r="205" spans="1:3">
      <c r="A205" t="s">
        <v>847</v>
      </c>
      <c r="B205">
        <v>2460</v>
      </c>
      <c r="C205" t="s">
        <v>848</v>
      </c>
    </row>
    <row r="206" spans="1:3">
      <c r="A206" t="s">
        <v>849</v>
      </c>
      <c r="B206">
        <v>2470</v>
      </c>
      <c r="C206" t="s">
        <v>850</v>
      </c>
    </row>
    <row r="207" spans="1:3">
      <c r="A207" t="s">
        <v>851</v>
      </c>
      <c r="B207">
        <v>2480</v>
      </c>
      <c r="C207" t="s">
        <v>852</v>
      </c>
    </row>
    <row r="208" spans="1:3">
      <c r="A208" t="s">
        <v>853</v>
      </c>
      <c r="B208">
        <v>2490</v>
      </c>
      <c r="C208" t="s">
        <v>854</v>
      </c>
    </row>
    <row r="209" spans="1:3">
      <c r="A209" t="s">
        <v>855</v>
      </c>
      <c r="B209">
        <v>2500</v>
      </c>
      <c r="C209" t="s">
        <v>856</v>
      </c>
    </row>
    <row r="210" spans="1:3">
      <c r="A210" t="s">
        <v>857</v>
      </c>
      <c r="B210">
        <v>2504</v>
      </c>
      <c r="C210" t="s">
        <v>858</v>
      </c>
    </row>
    <row r="211" spans="1:3">
      <c r="A211" t="s">
        <v>859</v>
      </c>
      <c r="B211">
        <v>2505</v>
      </c>
      <c r="C211" t="s">
        <v>860</v>
      </c>
    </row>
    <row r="212" spans="1:3">
      <c r="A212" t="s">
        <v>2748</v>
      </c>
      <c r="B212">
        <v>2506</v>
      </c>
      <c r="C212" t="s">
        <v>2749</v>
      </c>
    </row>
    <row r="213" spans="1:3">
      <c r="A213" t="s">
        <v>861</v>
      </c>
      <c r="B213">
        <v>2507</v>
      </c>
      <c r="C213" t="s">
        <v>862</v>
      </c>
    </row>
    <row r="214" spans="1:3">
      <c r="A214" t="s">
        <v>863</v>
      </c>
      <c r="B214">
        <v>2510</v>
      </c>
      <c r="C214" t="s">
        <v>864</v>
      </c>
    </row>
    <row r="215" spans="1:3">
      <c r="A215" t="s">
        <v>865</v>
      </c>
      <c r="B215">
        <v>2515</v>
      </c>
      <c r="C215" t="s">
        <v>866</v>
      </c>
    </row>
    <row r="216" spans="1:3">
      <c r="A216" t="s">
        <v>867</v>
      </c>
      <c r="B216">
        <v>2520</v>
      </c>
      <c r="C216" t="s">
        <v>868</v>
      </c>
    </row>
    <row r="217" spans="1:3">
      <c r="A217" t="s">
        <v>869</v>
      </c>
      <c r="B217">
        <v>2530</v>
      </c>
      <c r="C217" t="s">
        <v>870</v>
      </c>
    </row>
    <row r="218" spans="1:3">
      <c r="A218" t="s">
        <v>871</v>
      </c>
      <c r="B218">
        <v>2540</v>
      </c>
      <c r="C218" t="s">
        <v>872</v>
      </c>
    </row>
    <row r="219" spans="1:3">
      <c r="A219" t="s">
        <v>2750</v>
      </c>
      <c r="B219">
        <v>2541</v>
      </c>
      <c r="C219" t="s">
        <v>1691</v>
      </c>
    </row>
    <row r="220" spans="1:3">
      <c r="A220" t="s">
        <v>873</v>
      </c>
      <c r="B220">
        <v>2550</v>
      </c>
      <c r="C220" t="s">
        <v>874</v>
      </c>
    </row>
    <row r="221" spans="1:3">
      <c r="A221" t="s">
        <v>2371</v>
      </c>
      <c r="B221">
        <v>2560</v>
      </c>
      <c r="C221" t="s">
        <v>2372</v>
      </c>
    </row>
    <row r="222" spans="1:3">
      <c r="A222" t="s">
        <v>875</v>
      </c>
      <c r="B222">
        <v>2570</v>
      </c>
      <c r="C222" t="s">
        <v>876</v>
      </c>
    </row>
    <row r="223" spans="1:3">
      <c r="A223" t="s">
        <v>877</v>
      </c>
      <c r="B223">
        <v>2580</v>
      </c>
      <c r="C223" t="s">
        <v>878</v>
      </c>
    </row>
    <row r="224" spans="1:3">
      <c r="A224" t="s">
        <v>879</v>
      </c>
      <c r="B224">
        <v>2590</v>
      </c>
      <c r="C224" t="s">
        <v>880</v>
      </c>
    </row>
    <row r="225" spans="1:3">
      <c r="A225" t="s">
        <v>881</v>
      </c>
      <c r="B225">
        <v>2600</v>
      </c>
      <c r="C225" t="s">
        <v>882</v>
      </c>
    </row>
    <row r="226" spans="1:3">
      <c r="A226" t="s">
        <v>883</v>
      </c>
      <c r="B226">
        <v>2601</v>
      </c>
      <c r="C226" t="s">
        <v>884</v>
      </c>
    </row>
    <row r="227" spans="1:3">
      <c r="A227" t="s">
        <v>885</v>
      </c>
      <c r="B227">
        <v>2602</v>
      </c>
      <c r="C227" t="s">
        <v>886</v>
      </c>
    </row>
    <row r="228" spans="1:3">
      <c r="A228" t="s">
        <v>887</v>
      </c>
      <c r="B228">
        <v>2610</v>
      </c>
      <c r="C228" t="s">
        <v>888</v>
      </c>
    </row>
    <row r="229" spans="1:3">
      <c r="A229" t="s">
        <v>889</v>
      </c>
      <c r="B229">
        <v>2615</v>
      </c>
      <c r="C229" t="s">
        <v>890</v>
      </c>
    </row>
    <row r="230" spans="1:3">
      <c r="A230" t="s">
        <v>891</v>
      </c>
      <c r="B230">
        <v>2620</v>
      </c>
      <c r="C230" t="s">
        <v>892</v>
      </c>
    </row>
    <row r="231" spans="1:3">
      <c r="A231" t="s">
        <v>893</v>
      </c>
      <c r="B231">
        <v>2630</v>
      </c>
      <c r="C231" t="s">
        <v>894</v>
      </c>
    </row>
    <row r="232" spans="1:3">
      <c r="A232" t="s">
        <v>895</v>
      </c>
      <c r="B232">
        <v>2640</v>
      </c>
      <c r="C232" t="s">
        <v>896</v>
      </c>
    </row>
    <row r="233" spans="1:3">
      <c r="A233" t="s">
        <v>897</v>
      </c>
      <c r="B233">
        <v>2650</v>
      </c>
      <c r="C233" t="s">
        <v>898</v>
      </c>
    </row>
    <row r="234" spans="1:3">
      <c r="A234" t="s">
        <v>899</v>
      </c>
      <c r="B234">
        <v>2651</v>
      </c>
      <c r="C234" t="s">
        <v>900</v>
      </c>
    </row>
    <row r="235" spans="1:3">
      <c r="A235" t="s">
        <v>901</v>
      </c>
      <c r="B235">
        <v>2660</v>
      </c>
      <c r="C235" t="s">
        <v>902</v>
      </c>
    </row>
    <row r="236" spans="1:3">
      <c r="A236" t="s">
        <v>903</v>
      </c>
      <c r="B236">
        <v>2661</v>
      </c>
      <c r="C236" t="s">
        <v>904</v>
      </c>
    </row>
    <row r="237" spans="1:3">
      <c r="A237" t="s">
        <v>2903</v>
      </c>
      <c r="B237">
        <v>2662</v>
      </c>
      <c r="C237" t="s">
        <v>2904</v>
      </c>
    </row>
    <row r="238" spans="1:3">
      <c r="A238" t="s">
        <v>905</v>
      </c>
      <c r="B238">
        <v>2670</v>
      </c>
      <c r="C238" t="s">
        <v>906</v>
      </c>
    </row>
    <row r="239" spans="1:3">
      <c r="A239" t="s">
        <v>907</v>
      </c>
      <c r="B239">
        <v>2671</v>
      </c>
      <c r="C239" t="s">
        <v>908</v>
      </c>
    </row>
    <row r="240" spans="1:3">
      <c r="A240" t="s">
        <v>909</v>
      </c>
      <c r="B240">
        <v>2680</v>
      </c>
      <c r="C240" t="s">
        <v>910</v>
      </c>
    </row>
    <row r="241" spans="1:3">
      <c r="A241" t="s">
        <v>911</v>
      </c>
      <c r="B241">
        <v>2685</v>
      </c>
      <c r="C241" t="s">
        <v>912</v>
      </c>
    </row>
    <row r="242" spans="1:3">
      <c r="A242" t="s">
        <v>913</v>
      </c>
      <c r="B242">
        <v>2687</v>
      </c>
      <c r="C242" t="s">
        <v>914</v>
      </c>
    </row>
    <row r="243" spans="1:3">
      <c r="A243" t="s">
        <v>915</v>
      </c>
      <c r="B243">
        <v>2690</v>
      </c>
      <c r="C243" t="s">
        <v>916</v>
      </c>
    </row>
    <row r="244" spans="1:3">
      <c r="A244" t="s">
        <v>917</v>
      </c>
      <c r="B244">
        <v>2700</v>
      </c>
      <c r="C244" t="s">
        <v>918</v>
      </c>
    </row>
    <row r="245" spans="1:3">
      <c r="A245" t="s">
        <v>919</v>
      </c>
      <c r="B245">
        <v>2701</v>
      </c>
      <c r="C245" t="s">
        <v>920</v>
      </c>
    </row>
    <row r="246" spans="1:3">
      <c r="A246" t="s">
        <v>921</v>
      </c>
      <c r="B246">
        <v>2702</v>
      </c>
      <c r="C246" t="s">
        <v>922</v>
      </c>
    </row>
    <row r="247" spans="1:3">
      <c r="A247" t="s">
        <v>923</v>
      </c>
      <c r="B247">
        <v>2703</v>
      </c>
      <c r="C247" t="s">
        <v>924</v>
      </c>
    </row>
    <row r="248" spans="1:3">
      <c r="A248" t="s">
        <v>925</v>
      </c>
      <c r="B248">
        <v>2704</v>
      </c>
      <c r="C248" t="s">
        <v>926</v>
      </c>
    </row>
    <row r="249" spans="1:3">
      <c r="A249" t="s">
        <v>927</v>
      </c>
      <c r="B249">
        <v>2710</v>
      </c>
      <c r="C249" t="s">
        <v>928</v>
      </c>
    </row>
    <row r="250" spans="1:3">
      <c r="A250" t="s">
        <v>929</v>
      </c>
      <c r="B250">
        <v>2711</v>
      </c>
      <c r="C250" t="s">
        <v>930</v>
      </c>
    </row>
    <row r="251" spans="1:3">
      <c r="A251" t="s">
        <v>931</v>
      </c>
      <c r="B251">
        <v>2713</v>
      </c>
      <c r="C251" t="s">
        <v>932</v>
      </c>
    </row>
    <row r="252" spans="1:3">
      <c r="A252" t="s">
        <v>933</v>
      </c>
      <c r="B252">
        <v>2720</v>
      </c>
      <c r="C252" t="s">
        <v>934</v>
      </c>
    </row>
    <row r="253" spans="1:3">
      <c r="A253" t="s">
        <v>935</v>
      </c>
      <c r="B253">
        <v>2730</v>
      </c>
      <c r="C253" t="s">
        <v>936</v>
      </c>
    </row>
    <row r="254" spans="1:3">
      <c r="A254" t="s">
        <v>2323</v>
      </c>
      <c r="B254">
        <v>2743</v>
      </c>
      <c r="C254" t="s">
        <v>2324</v>
      </c>
    </row>
    <row r="255" spans="1:3">
      <c r="A255" t="s">
        <v>937</v>
      </c>
      <c r="B255">
        <v>2750</v>
      </c>
      <c r="C255" t="s">
        <v>938</v>
      </c>
    </row>
    <row r="256" spans="1:3">
      <c r="A256" t="s">
        <v>939</v>
      </c>
      <c r="B256">
        <v>2751</v>
      </c>
      <c r="C256" t="s">
        <v>940</v>
      </c>
    </row>
    <row r="257" spans="1:3">
      <c r="A257" t="s">
        <v>941</v>
      </c>
      <c r="B257">
        <v>2753</v>
      </c>
      <c r="C257" t="s">
        <v>942</v>
      </c>
    </row>
    <row r="258" spans="1:3">
      <c r="A258" t="s">
        <v>943</v>
      </c>
      <c r="B258">
        <v>2754</v>
      </c>
      <c r="C258" t="s">
        <v>944</v>
      </c>
    </row>
    <row r="259" spans="1:3">
      <c r="A259" t="s">
        <v>945</v>
      </c>
      <c r="B259">
        <v>2756</v>
      </c>
      <c r="C259" t="s">
        <v>946</v>
      </c>
    </row>
    <row r="260" spans="1:3">
      <c r="A260" t="s">
        <v>947</v>
      </c>
      <c r="B260">
        <v>2765</v>
      </c>
      <c r="C260" t="s">
        <v>948</v>
      </c>
    </row>
    <row r="261" spans="1:3">
      <c r="A261" t="s">
        <v>949</v>
      </c>
      <c r="B261">
        <v>2767</v>
      </c>
      <c r="C261" t="s">
        <v>950</v>
      </c>
    </row>
    <row r="262" spans="1:3">
      <c r="A262" t="s">
        <v>951</v>
      </c>
      <c r="B262">
        <v>2770</v>
      </c>
      <c r="C262" t="s">
        <v>952</v>
      </c>
    </row>
    <row r="263" spans="1:3">
      <c r="A263" t="s">
        <v>953</v>
      </c>
      <c r="B263">
        <v>2774</v>
      </c>
      <c r="C263" t="s">
        <v>954</v>
      </c>
    </row>
    <row r="264" spans="1:3">
      <c r="A264" t="s">
        <v>955</v>
      </c>
      <c r="B264">
        <v>2777</v>
      </c>
      <c r="C264" t="s">
        <v>956</v>
      </c>
    </row>
    <row r="265" spans="1:3">
      <c r="A265" t="s">
        <v>957</v>
      </c>
      <c r="B265">
        <v>2780</v>
      </c>
      <c r="C265" t="s">
        <v>958</v>
      </c>
    </row>
    <row r="266" spans="1:3">
      <c r="A266" t="s">
        <v>959</v>
      </c>
      <c r="B266">
        <v>2790</v>
      </c>
      <c r="C266" t="s">
        <v>960</v>
      </c>
    </row>
    <row r="267" spans="1:3">
      <c r="A267" t="s">
        <v>961</v>
      </c>
      <c r="B267">
        <v>2795</v>
      </c>
      <c r="C267" t="s">
        <v>962</v>
      </c>
    </row>
    <row r="268" spans="1:3">
      <c r="A268" t="s">
        <v>963</v>
      </c>
      <c r="B268">
        <v>2799</v>
      </c>
      <c r="C268" t="s">
        <v>964</v>
      </c>
    </row>
    <row r="269" spans="1:3">
      <c r="A269" t="s">
        <v>965</v>
      </c>
      <c r="B269">
        <v>2800</v>
      </c>
      <c r="C269" t="s">
        <v>966</v>
      </c>
    </row>
    <row r="270" spans="1:3">
      <c r="A270" t="s">
        <v>967</v>
      </c>
      <c r="B270">
        <v>2810</v>
      </c>
      <c r="C270" t="s">
        <v>968</v>
      </c>
    </row>
    <row r="271" spans="1:3">
      <c r="A271" t="s">
        <v>969</v>
      </c>
      <c r="B271">
        <v>2820</v>
      </c>
      <c r="C271" t="s">
        <v>970</v>
      </c>
    </row>
    <row r="272" spans="1:3">
      <c r="A272" t="s">
        <v>971</v>
      </c>
      <c r="B272">
        <v>2821</v>
      </c>
      <c r="C272" t="s">
        <v>972</v>
      </c>
    </row>
    <row r="273" spans="1:3">
      <c r="A273" t="s">
        <v>973</v>
      </c>
      <c r="B273">
        <v>2830</v>
      </c>
      <c r="C273" t="s">
        <v>974</v>
      </c>
    </row>
    <row r="274" spans="1:3">
      <c r="A274" t="s">
        <v>975</v>
      </c>
      <c r="B274">
        <v>2836</v>
      </c>
      <c r="C274" t="s">
        <v>976</v>
      </c>
    </row>
    <row r="275" spans="1:3">
      <c r="A275" t="s">
        <v>977</v>
      </c>
      <c r="B275">
        <v>2840</v>
      </c>
      <c r="C275" t="s">
        <v>978</v>
      </c>
    </row>
    <row r="276" spans="1:3">
      <c r="A276" t="s">
        <v>979</v>
      </c>
      <c r="B276">
        <v>2845</v>
      </c>
      <c r="C276" t="s">
        <v>980</v>
      </c>
    </row>
    <row r="277" spans="1:3">
      <c r="A277" t="s">
        <v>981</v>
      </c>
      <c r="B277">
        <v>2848</v>
      </c>
      <c r="C277" t="s">
        <v>982</v>
      </c>
    </row>
    <row r="278" spans="1:3">
      <c r="A278" t="s">
        <v>2751</v>
      </c>
      <c r="B278">
        <v>2850</v>
      </c>
      <c r="C278" t="s">
        <v>2752</v>
      </c>
    </row>
    <row r="279" spans="1:3">
      <c r="A279" t="s">
        <v>983</v>
      </c>
      <c r="B279">
        <v>2859</v>
      </c>
      <c r="C279" t="s">
        <v>984</v>
      </c>
    </row>
    <row r="280" spans="1:3">
      <c r="A280" t="s">
        <v>985</v>
      </c>
      <c r="B280">
        <v>2860</v>
      </c>
      <c r="C280" t="s">
        <v>986</v>
      </c>
    </row>
    <row r="281" spans="1:3">
      <c r="A281" t="s">
        <v>987</v>
      </c>
      <c r="B281">
        <v>2861</v>
      </c>
      <c r="C281" t="s">
        <v>988</v>
      </c>
    </row>
    <row r="282" spans="1:3">
      <c r="A282" t="s">
        <v>989</v>
      </c>
      <c r="B282">
        <v>2869</v>
      </c>
      <c r="C282" t="s">
        <v>990</v>
      </c>
    </row>
    <row r="283" spans="1:3">
      <c r="A283" t="s">
        <v>991</v>
      </c>
      <c r="B283">
        <v>2870</v>
      </c>
      <c r="C283" t="s">
        <v>992</v>
      </c>
    </row>
    <row r="284" spans="1:3">
      <c r="A284" t="s">
        <v>993</v>
      </c>
      <c r="B284">
        <v>2871</v>
      </c>
      <c r="C284" t="s">
        <v>994</v>
      </c>
    </row>
    <row r="285" spans="1:3">
      <c r="A285" t="s">
        <v>995</v>
      </c>
      <c r="B285">
        <v>2877</v>
      </c>
      <c r="C285" t="s">
        <v>996</v>
      </c>
    </row>
    <row r="286" spans="1:3">
      <c r="A286" t="s">
        <v>997</v>
      </c>
      <c r="B286">
        <v>2880</v>
      </c>
      <c r="C286" t="s">
        <v>998</v>
      </c>
    </row>
    <row r="287" spans="1:3">
      <c r="A287" t="s">
        <v>999</v>
      </c>
      <c r="B287">
        <v>2881</v>
      </c>
      <c r="C287" t="s">
        <v>1000</v>
      </c>
    </row>
    <row r="288" spans="1:3">
      <c r="A288" t="s">
        <v>1001</v>
      </c>
      <c r="B288">
        <v>2882</v>
      </c>
      <c r="C288" t="s">
        <v>1002</v>
      </c>
    </row>
    <row r="289" spans="1:3">
      <c r="A289" t="s">
        <v>1003</v>
      </c>
      <c r="B289">
        <v>2900</v>
      </c>
      <c r="C289" t="s">
        <v>1004</v>
      </c>
    </row>
    <row r="290" spans="1:3">
      <c r="A290" t="s">
        <v>2753</v>
      </c>
      <c r="B290">
        <v>2902</v>
      </c>
      <c r="C290" t="s">
        <v>2754</v>
      </c>
    </row>
    <row r="291" spans="1:3">
      <c r="A291" t="s">
        <v>2755</v>
      </c>
      <c r="B291">
        <v>2903</v>
      </c>
      <c r="C291" t="s">
        <v>2756</v>
      </c>
    </row>
    <row r="292" spans="1:3">
      <c r="A292" t="s">
        <v>1005</v>
      </c>
      <c r="B292">
        <v>2912</v>
      </c>
      <c r="C292" t="s">
        <v>1006</v>
      </c>
    </row>
    <row r="293" spans="1:3">
      <c r="A293" t="s">
        <v>1007</v>
      </c>
      <c r="B293">
        <v>2920</v>
      </c>
      <c r="C293" t="s">
        <v>1008</v>
      </c>
    </row>
    <row r="294" spans="1:3">
      <c r="A294" t="s">
        <v>1009</v>
      </c>
      <c r="B294">
        <v>2922</v>
      </c>
      <c r="C294" t="s">
        <v>1010</v>
      </c>
    </row>
    <row r="295" spans="1:3">
      <c r="A295" t="s">
        <v>2905</v>
      </c>
      <c r="B295">
        <v>2930</v>
      </c>
      <c r="C295" t="s">
        <v>2906</v>
      </c>
    </row>
    <row r="296" spans="1:3">
      <c r="A296" t="s">
        <v>1011</v>
      </c>
      <c r="B296">
        <v>2937</v>
      </c>
      <c r="C296" t="s">
        <v>1012</v>
      </c>
    </row>
    <row r="297" spans="1:3">
      <c r="A297" t="s">
        <v>1013</v>
      </c>
      <c r="B297">
        <v>2938</v>
      </c>
      <c r="C297" t="s">
        <v>1014</v>
      </c>
    </row>
    <row r="298" spans="1:3">
      <c r="A298" t="s">
        <v>1015</v>
      </c>
      <c r="B298">
        <v>2942</v>
      </c>
      <c r="C298" t="s">
        <v>1016</v>
      </c>
    </row>
    <row r="299" spans="1:3">
      <c r="A299" t="s">
        <v>1017</v>
      </c>
      <c r="B299">
        <v>2948</v>
      </c>
      <c r="C299" t="s">
        <v>1018</v>
      </c>
    </row>
    <row r="300" spans="1:3">
      <c r="A300" t="s">
        <v>1019</v>
      </c>
      <c r="B300">
        <v>2949</v>
      </c>
      <c r="C300" t="s">
        <v>1020</v>
      </c>
    </row>
    <row r="301" spans="1:3">
      <c r="A301" t="s">
        <v>1021</v>
      </c>
      <c r="B301">
        <v>2957</v>
      </c>
      <c r="C301" t="s">
        <v>1022</v>
      </c>
    </row>
    <row r="302" spans="1:3">
      <c r="A302" t="s">
        <v>1023</v>
      </c>
      <c r="B302">
        <v>2960</v>
      </c>
      <c r="C302" t="s">
        <v>1024</v>
      </c>
    </row>
    <row r="303" spans="1:3">
      <c r="A303" t="s">
        <v>1025</v>
      </c>
      <c r="B303">
        <v>2970</v>
      </c>
      <c r="C303" t="s">
        <v>1026</v>
      </c>
    </row>
    <row r="304" spans="1:3">
      <c r="A304" t="s">
        <v>1027</v>
      </c>
      <c r="B304">
        <v>2971</v>
      </c>
      <c r="C304" t="s">
        <v>1026</v>
      </c>
    </row>
    <row r="305" spans="1:3">
      <c r="A305" t="s">
        <v>1028</v>
      </c>
      <c r="B305">
        <v>2997</v>
      </c>
      <c r="C305" t="s">
        <v>1029</v>
      </c>
    </row>
    <row r="306" spans="1:3">
      <c r="A306" t="s">
        <v>2279</v>
      </c>
      <c r="B306">
        <v>2998</v>
      </c>
      <c r="C306" t="s">
        <v>2280</v>
      </c>
    </row>
    <row r="307" spans="1:3">
      <c r="A307" t="s">
        <v>1030</v>
      </c>
      <c r="B307">
        <v>2999</v>
      </c>
      <c r="C307" t="s">
        <v>1031</v>
      </c>
    </row>
    <row r="308" spans="1:3">
      <c r="A308" t="s">
        <v>1032</v>
      </c>
      <c r="B308">
        <v>3000</v>
      </c>
      <c r="C308" t="s">
        <v>1033</v>
      </c>
    </row>
    <row r="309" spans="1:3">
      <c r="A309" t="s">
        <v>1034</v>
      </c>
      <c r="B309">
        <v>3010</v>
      </c>
      <c r="C309" t="s">
        <v>1035</v>
      </c>
    </row>
    <row r="310" spans="1:3">
      <c r="A310" t="s">
        <v>2757</v>
      </c>
      <c r="B310">
        <v>3014</v>
      </c>
      <c r="C310" t="s">
        <v>2758</v>
      </c>
    </row>
    <row r="311" spans="1:3">
      <c r="A311" t="s">
        <v>2907</v>
      </c>
      <c r="B311">
        <v>3018</v>
      </c>
      <c r="C311" t="s">
        <v>2531</v>
      </c>
    </row>
    <row r="312" spans="1:3">
      <c r="A312" t="s">
        <v>1036</v>
      </c>
      <c r="B312">
        <v>3020</v>
      </c>
      <c r="C312" t="s">
        <v>1037</v>
      </c>
    </row>
    <row r="313" spans="1:3">
      <c r="A313" t="s">
        <v>1038</v>
      </c>
      <c r="B313">
        <v>3030</v>
      </c>
      <c r="C313" t="s">
        <v>1039</v>
      </c>
    </row>
    <row r="314" spans="1:3">
      <c r="A314" t="s">
        <v>2759</v>
      </c>
      <c r="B314">
        <v>3040</v>
      </c>
      <c r="C314" t="s">
        <v>2760</v>
      </c>
    </row>
    <row r="315" spans="1:3">
      <c r="A315" t="s">
        <v>1040</v>
      </c>
      <c r="B315">
        <v>3050</v>
      </c>
      <c r="C315" t="s">
        <v>1041</v>
      </c>
    </row>
    <row r="316" spans="1:3">
      <c r="A316" t="s">
        <v>1042</v>
      </c>
      <c r="B316">
        <v>3060</v>
      </c>
      <c r="C316" t="s">
        <v>1043</v>
      </c>
    </row>
    <row r="317" spans="1:3">
      <c r="A317" t="s">
        <v>1044</v>
      </c>
      <c r="B317">
        <v>3070</v>
      </c>
      <c r="C317" t="s">
        <v>1045</v>
      </c>
    </row>
    <row r="318" spans="1:3">
      <c r="A318" t="s">
        <v>1046</v>
      </c>
      <c r="B318">
        <v>3080</v>
      </c>
      <c r="C318" t="s">
        <v>1047</v>
      </c>
    </row>
    <row r="319" spans="1:3">
      <c r="A319" t="s">
        <v>1048</v>
      </c>
      <c r="B319">
        <v>3090</v>
      </c>
      <c r="C319" t="s">
        <v>1049</v>
      </c>
    </row>
    <row r="320" spans="1:3">
      <c r="A320" t="s">
        <v>2908</v>
      </c>
      <c r="B320">
        <v>3095</v>
      </c>
      <c r="C320" t="s">
        <v>2579</v>
      </c>
    </row>
    <row r="321" spans="1:3">
      <c r="A321" t="s">
        <v>1050</v>
      </c>
      <c r="B321">
        <v>3100</v>
      </c>
      <c r="C321" t="s">
        <v>1051</v>
      </c>
    </row>
    <row r="322" spans="1:3">
      <c r="A322" t="s">
        <v>1052</v>
      </c>
      <c r="B322">
        <v>3110</v>
      </c>
      <c r="C322" t="s">
        <v>1053</v>
      </c>
    </row>
    <row r="323" spans="1:3">
      <c r="A323" t="s">
        <v>1054</v>
      </c>
      <c r="B323">
        <v>3120</v>
      </c>
      <c r="C323" t="s">
        <v>1055</v>
      </c>
    </row>
    <row r="324" spans="1:3">
      <c r="A324" t="s">
        <v>1056</v>
      </c>
      <c r="B324">
        <v>3130</v>
      </c>
      <c r="C324" t="s">
        <v>1057</v>
      </c>
    </row>
    <row r="325" spans="1:3">
      <c r="A325" t="s">
        <v>1058</v>
      </c>
      <c r="B325">
        <v>3150</v>
      </c>
      <c r="C325" t="s">
        <v>1059</v>
      </c>
    </row>
    <row r="326" spans="1:3">
      <c r="A326" t="s">
        <v>1060</v>
      </c>
      <c r="B326">
        <v>3160</v>
      </c>
      <c r="C326" t="s">
        <v>1061</v>
      </c>
    </row>
    <row r="327" spans="1:3">
      <c r="A327" t="s">
        <v>1062</v>
      </c>
      <c r="B327">
        <v>3170</v>
      </c>
      <c r="C327" t="s">
        <v>1063</v>
      </c>
    </row>
    <row r="328" spans="1:3">
      <c r="A328" t="s">
        <v>1064</v>
      </c>
      <c r="B328">
        <v>3190</v>
      </c>
      <c r="C328" t="s">
        <v>1065</v>
      </c>
    </row>
    <row r="329" spans="1:3">
      <c r="A329" t="s">
        <v>2580</v>
      </c>
      <c r="B329">
        <v>3210</v>
      </c>
      <c r="C329" t="s">
        <v>2581</v>
      </c>
    </row>
    <row r="330" spans="1:3">
      <c r="A330" t="s">
        <v>1066</v>
      </c>
      <c r="B330">
        <v>3220</v>
      </c>
      <c r="C330" t="s">
        <v>1067</v>
      </c>
    </row>
    <row r="331" spans="1:3">
      <c r="A331" t="s">
        <v>2582</v>
      </c>
      <c r="B331">
        <v>3230</v>
      </c>
      <c r="C331" t="s">
        <v>2517</v>
      </c>
    </row>
    <row r="332" spans="1:3">
      <c r="A332" t="s">
        <v>1068</v>
      </c>
      <c r="B332">
        <v>3240</v>
      </c>
      <c r="C332" t="s">
        <v>1069</v>
      </c>
    </row>
    <row r="333" spans="1:3">
      <c r="A333" t="s">
        <v>1070</v>
      </c>
      <c r="B333">
        <v>3250</v>
      </c>
      <c r="C333" t="s">
        <v>1071</v>
      </c>
    </row>
    <row r="334" spans="1:3">
      <c r="A334" t="s">
        <v>2761</v>
      </c>
      <c r="B334">
        <v>3260</v>
      </c>
      <c r="C334" t="s">
        <v>2762</v>
      </c>
    </row>
    <row r="335" spans="1:3">
      <c r="A335" t="s">
        <v>1072</v>
      </c>
      <c r="B335">
        <v>3270</v>
      </c>
      <c r="C335" t="s">
        <v>1073</v>
      </c>
    </row>
    <row r="336" spans="1:3">
      <c r="A336" t="s">
        <v>2583</v>
      </c>
      <c r="B336">
        <v>3280</v>
      </c>
      <c r="C336" t="s">
        <v>2507</v>
      </c>
    </row>
    <row r="337" spans="1:3">
      <c r="A337" t="s">
        <v>2416</v>
      </c>
      <c r="B337">
        <v>3290</v>
      </c>
      <c r="C337" t="s">
        <v>2417</v>
      </c>
    </row>
    <row r="338" spans="1:3">
      <c r="A338" t="s">
        <v>1074</v>
      </c>
      <c r="B338">
        <v>3300</v>
      </c>
      <c r="C338" t="s">
        <v>1075</v>
      </c>
    </row>
    <row r="339" spans="1:3">
      <c r="A339" t="s">
        <v>2418</v>
      </c>
      <c r="B339">
        <v>3350</v>
      </c>
      <c r="C339" t="s">
        <v>2419</v>
      </c>
    </row>
    <row r="340" spans="1:3">
      <c r="A340" t="s">
        <v>2420</v>
      </c>
      <c r="B340">
        <v>3360</v>
      </c>
      <c r="C340" t="s">
        <v>2421</v>
      </c>
    </row>
    <row r="341" spans="1:3">
      <c r="A341" t="s">
        <v>2422</v>
      </c>
      <c r="B341">
        <v>3370</v>
      </c>
      <c r="C341" t="s">
        <v>2423</v>
      </c>
    </row>
    <row r="342" spans="1:3">
      <c r="A342" t="s">
        <v>2424</v>
      </c>
      <c r="B342">
        <v>3380</v>
      </c>
      <c r="C342" t="s">
        <v>2425</v>
      </c>
    </row>
    <row r="343" spans="1:3">
      <c r="A343" t="s">
        <v>2426</v>
      </c>
      <c r="B343">
        <v>3390</v>
      </c>
      <c r="C343" t="s">
        <v>2427</v>
      </c>
    </row>
    <row r="344" spans="1:3">
      <c r="A344" t="s">
        <v>2428</v>
      </c>
      <c r="B344">
        <v>3400</v>
      </c>
      <c r="C344" t="s">
        <v>2429</v>
      </c>
    </row>
    <row r="345" spans="1:3">
      <c r="A345" t="s">
        <v>2430</v>
      </c>
      <c r="B345">
        <v>3410</v>
      </c>
      <c r="C345" t="s">
        <v>2431</v>
      </c>
    </row>
    <row r="346" spans="1:3">
      <c r="A346" t="s">
        <v>2432</v>
      </c>
      <c r="B346">
        <v>3420</v>
      </c>
      <c r="C346" t="s">
        <v>2433</v>
      </c>
    </row>
    <row r="347" spans="1:3">
      <c r="A347" t="s">
        <v>1076</v>
      </c>
      <c r="B347">
        <v>3430</v>
      </c>
      <c r="C347" t="s">
        <v>1077</v>
      </c>
    </row>
    <row r="348" spans="1:3">
      <c r="A348" t="s">
        <v>2434</v>
      </c>
      <c r="B348">
        <v>3440</v>
      </c>
      <c r="C348" t="s">
        <v>2435</v>
      </c>
    </row>
    <row r="349" spans="1:3">
      <c r="A349" t="s">
        <v>2763</v>
      </c>
      <c r="B349">
        <v>3450</v>
      </c>
      <c r="C349" t="s">
        <v>2764</v>
      </c>
    </row>
    <row r="350" spans="1:3">
      <c r="A350" t="s">
        <v>2909</v>
      </c>
      <c r="B350">
        <v>3460</v>
      </c>
      <c r="C350" t="s">
        <v>2910</v>
      </c>
    </row>
    <row r="351" spans="1:3">
      <c r="A351" t="s">
        <v>1078</v>
      </c>
      <c r="B351">
        <v>3470</v>
      </c>
      <c r="C351" t="s">
        <v>1079</v>
      </c>
    </row>
    <row r="352" spans="1:3">
      <c r="A352" t="s">
        <v>1080</v>
      </c>
      <c r="B352">
        <v>3480</v>
      </c>
      <c r="C352" t="s">
        <v>1081</v>
      </c>
    </row>
    <row r="353" spans="1:3">
      <c r="A353" t="s">
        <v>2911</v>
      </c>
      <c r="B353">
        <v>3490</v>
      </c>
      <c r="C353" t="s">
        <v>2912</v>
      </c>
    </row>
    <row r="354" spans="1:3">
      <c r="A354" t="s">
        <v>1082</v>
      </c>
      <c r="B354">
        <v>3500</v>
      </c>
      <c r="C354" t="s">
        <v>1083</v>
      </c>
    </row>
    <row r="355" spans="1:3">
      <c r="A355" t="s">
        <v>1084</v>
      </c>
      <c r="B355">
        <v>3510</v>
      </c>
      <c r="C355" t="s">
        <v>1085</v>
      </c>
    </row>
    <row r="356" spans="1:3">
      <c r="A356" t="s">
        <v>1086</v>
      </c>
      <c r="B356">
        <v>3520</v>
      </c>
      <c r="C356" t="s">
        <v>1087</v>
      </c>
    </row>
    <row r="357" spans="1:3">
      <c r="A357" t="s">
        <v>1088</v>
      </c>
      <c r="B357">
        <v>3530</v>
      </c>
      <c r="C357" t="s">
        <v>1089</v>
      </c>
    </row>
    <row r="358" spans="1:3">
      <c r="A358" t="s">
        <v>1090</v>
      </c>
      <c r="B358">
        <v>3590</v>
      </c>
      <c r="C358" t="s">
        <v>1091</v>
      </c>
    </row>
    <row r="359" spans="1:3">
      <c r="A359" t="s">
        <v>1092</v>
      </c>
      <c r="B359">
        <v>3610</v>
      </c>
      <c r="C359" t="s">
        <v>1093</v>
      </c>
    </row>
    <row r="360" spans="1:3">
      <c r="A360" t="s">
        <v>1094</v>
      </c>
      <c r="B360">
        <v>3620</v>
      </c>
      <c r="C360" t="s">
        <v>1095</v>
      </c>
    </row>
    <row r="361" spans="1:3">
      <c r="A361" t="s">
        <v>1096</v>
      </c>
      <c r="B361">
        <v>3640</v>
      </c>
      <c r="C361" t="s">
        <v>1097</v>
      </c>
    </row>
    <row r="362" spans="1:3">
      <c r="A362" t="s">
        <v>1098</v>
      </c>
      <c r="B362">
        <v>3660</v>
      </c>
      <c r="C362" t="s">
        <v>1099</v>
      </c>
    </row>
    <row r="363" spans="1:3">
      <c r="A363" t="s">
        <v>1100</v>
      </c>
      <c r="B363">
        <v>3670</v>
      </c>
      <c r="C363" t="s">
        <v>1101</v>
      </c>
    </row>
    <row r="364" spans="1:3">
      <c r="A364" t="s">
        <v>2436</v>
      </c>
      <c r="B364">
        <v>3690</v>
      </c>
      <c r="C364" t="s">
        <v>2437</v>
      </c>
    </row>
    <row r="365" spans="1:3">
      <c r="A365" t="s">
        <v>2584</v>
      </c>
      <c r="B365">
        <v>3710</v>
      </c>
      <c r="C365" t="s">
        <v>2585</v>
      </c>
    </row>
    <row r="366" spans="1:3">
      <c r="A366" t="s">
        <v>1102</v>
      </c>
      <c r="B366">
        <v>3720</v>
      </c>
      <c r="C366" t="s">
        <v>1103</v>
      </c>
    </row>
    <row r="367" spans="1:3">
      <c r="A367" t="s">
        <v>1104</v>
      </c>
      <c r="B367">
        <v>3730</v>
      </c>
      <c r="C367" t="s">
        <v>1105</v>
      </c>
    </row>
    <row r="368" spans="1:3">
      <c r="A368" t="s">
        <v>1106</v>
      </c>
      <c r="B368">
        <v>3750</v>
      </c>
      <c r="C368" t="s">
        <v>1107</v>
      </c>
    </row>
    <row r="369" spans="1:3">
      <c r="A369" t="s">
        <v>1108</v>
      </c>
      <c r="B369">
        <v>3770</v>
      </c>
      <c r="C369" t="s">
        <v>1109</v>
      </c>
    </row>
    <row r="370" spans="1:3">
      <c r="A370" t="s">
        <v>1110</v>
      </c>
      <c r="B370">
        <v>3780</v>
      </c>
      <c r="C370" t="s">
        <v>1111</v>
      </c>
    </row>
    <row r="371" spans="1:3">
      <c r="A371" t="s">
        <v>1112</v>
      </c>
      <c r="B371">
        <v>3790</v>
      </c>
      <c r="C371" t="s">
        <v>1113</v>
      </c>
    </row>
    <row r="372" spans="1:3">
      <c r="A372" t="s">
        <v>1114</v>
      </c>
      <c r="B372">
        <v>3800</v>
      </c>
      <c r="C372" t="s">
        <v>1115</v>
      </c>
    </row>
    <row r="373" spans="1:3">
      <c r="A373" t="s">
        <v>1116</v>
      </c>
      <c r="B373">
        <v>3810</v>
      </c>
      <c r="C373" t="s">
        <v>1117</v>
      </c>
    </row>
    <row r="374" spans="1:3">
      <c r="A374" t="s">
        <v>1118</v>
      </c>
      <c r="B374">
        <v>3820</v>
      </c>
      <c r="C374" t="s">
        <v>1119</v>
      </c>
    </row>
    <row r="375" spans="1:3">
      <c r="A375" t="s">
        <v>1120</v>
      </c>
      <c r="B375">
        <v>3830</v>
      </c>
      <c r="C375" t="s">
        <v>1121</v>
      </c>
    </row>
    <row r="376" spans="1:3">
      <c r="A376" t="s">
        <v>1122</v>
      </c>
      <c r="B376">
        <v>3840</v>
      </c>
      <c r="C376" t="s">
        <v>1123</v>
      </c>
    </row>
    <row r="377" spans="1:3">
      <c r="A377" t="s">
        <v>1124</v>
      </c>
      <c r="B377">
        <v>3860</v>
      </c>
      <c r="C377" t="s">
        <v>1125</v>
      </c>
    </row>
    <row r="378" spans="1:3">
      <c r="A378" t="s">
        <v>1126</v>
      </c>
      <c r="B378">
        <v>3870</v>
      </c>
      <c r="C378" t="s">
        <v>1127</v>
      </c>
    </row>
    <row r="379" spans="1:3">
      <c r="A379" t="s">
        <v>1128</v>
      </c>
      <c r="B379">
        <v>3880</v>
      </c>
      <c r="C379" t="s">
        <v>1129</v>
      </c>
    </row>
    <row r="380" spans="1:3">
      <c r="A380" t="s">
        <v>1130</v>
      </c>
      <c r="B380">
        <v>3890</v>
      </c>
      <c r="C380" t="s">
        <v>1131</v>
      </c>
    </row>
    <row r="381" spans="1:3">
      <c r="A381" t="s">
        <v>1132</v>
      </c>
      <c r="B381">
        <v>3900</v>
      </c>
      <c r="C381" t="s">
        <v>1133</v>
      </c>
    </row>
    <row r="382" spans="1:3">
      <c r="A382" t="s">
        <v>1134</v>
      </c>
      <c r="B382">
        <v>3930</v>
      </c>
      <c r="C382" t="s">
        <v>1135</v>
      </c>
    </row>
    <row r="383" spans="1:3">
      <c r="A383" t="s">
        <v>1136</v>
      </c>
      <c r="B383">
        <v>3940</v>
      </c>
      <c r="C383" t="s">
        <v>1137</v>
      </c>
    </row>
    <row r="384" spans="1:3">
      <c r="A384" t="s">
        <v>1138</v>
      </c>
      <c r="B384">
        <v>3960</v>
      </c>
      <c r="C384" t="s">
        <v>1139</v>
      </c>
    </row>
    <row r="385" spans="1:3">
      <c r="A385" t="s">
        <v>1140</v>
      </c>
      <c r="B385">
        <v>3970</v>
      </c>
      <c r="C385" t="s">
        <v>1141</v>
      </c>
    </row>
    <row r="386" spans="1:3">
      <c r="A386" t="s">
        <v>2281</v>
      </c>
      <c r="B386">
        <v>3998</v>
      </c>
      <c r="C386" t="s">
        <v>2282</v>
      </c>
    </row>
    <row r="387" spans="1:3">
      <c r="A387" t="s">
        <v>1142</v>
      </c>
      <c r="B387">
        <v>4000</v>
      </c>
      <c r="C387" t="s">
        <v>2438</v>
      </c>
    </row>
    <row r="388" spans="1:3">
      <c r="A388" t="s">
        <v>1143</v>
      </c>
      <c r="B388">
        <v>4010</v>
      </c>
      <c r="C388" t="s">
        <v>1144</v>
      </c>
    </row>
    <row r="389" spans="1:3">
      <c r="A389" t="s">
        <v>1145</v>
      </c>
      <c r="B389">
        <v>4014</v>
      </c>
      <c r="C389" t="s">
        <v>1146</v>
      </c>
    </row>
    <row r="390" spans="1:3">
      <c r="A390" t="s">
        <v>2439</v>
      </c>
      <c r="B390">
        <v>4030</v>
      </c>
      <c r="C390" t="s">
        <v>2440</v>
      </c>
    </row>
    <row r="391" spans="1:3">
      <c r="A391" t="s">
        <v>1147</v>
      </c>
      <c r="B391">
        <v>4060</v>
      </c>
      <c r="C391" t="s">
        <v>1148</v>
      </c>
    </row>
    <row r="392" spans="1:3">
      <c r="A392" t="s">
        <v>1149</v>
      </c>
      <c r="B392">
        <v>4070</v>
      </c>
      <c r="C392" t="s">
        <v>1150</v>
      </c>
    </row>
    <row r="393" spans="1:3">
      <c r="A393" t="s">
        <v>1151</v>
      </c>
      <c r="B393">
        <v>4080</v>
      </c>
      <c r="C393" t="s">
        <v>1152</v>
      </c>
    </row>
    <row r="394" spans="1:3">
      <c r="A394" t="s">
        <v>1153</v>
      </c>
      <c r="B394">
        <v>4100</v>
      </c>
      <c r="C394" t="s">
        <v>1154</v>
      </c>
    </row>
    <row r="395" spans="1:3">
      <c r="A395" t="s">
        <v>1155</v>
      </c>
      <c r="B395">
        <v>4220</v>
      </c>
      <c r="C395" t="s">
        <v>1156</v>
      </c>
    </row>
    <row r="396" spans="1:3">
      <c r="A396" t="s">
        <v>2441</v>
      </c>
      <c r="B396">
        <v>4230</v>
      </c>
      <c r="C396" t="s">
        <v>2442</v>
      </c>
    </row>
    <row r="397" spans="1:3">
      <c r="A397" t="s">
        <v>1157</v>
      </c>
      <c r="B397">
        <v>4240</v>
      </c>
      <c r="C397" t="s">
        <v>1158</v>
      </c>
    </row>
    <row r="398" spans="1:3">
      <c r="A398" t="s">
        <v>2373</v>
      </c>
      <c r="B398">
        <v>4250</v>
      </c>
      <c r="C398" t="s">
        <v>2374</v>
      </c>
    </row>
    <row r="399" spans="1:3">
      <c r="A399" t="s">
        <v>1159</v>
      </c>
      <c r="B399">
        <v>4260</v>
      </c>
      <c r="C399" t="s">
        <v>1160</v>
      </c>
    </row>
    <row r="400" spans="1:3">
      <c r="A400" t="s">
        <v>1161</v>
      </c>
      <c r="B400">
        <v>4290</v>
      </c>
      <c r="C400" t="s">
        <v>1162</v>
      </c>
    </row>
    <row r="401" spans="1:3">
      <c r="A401" t="s">
        <v>1163</v>
      </c>
      <c r="B401">
        <v>4300</v>
      </c>
      <c r="C401" t="s">
        <v>1164</v>
      </c>
    </row>
    <row r="402" spans="1:3">
      <c r="A402" t="s">
        <v>1165</v>
      </c>
      <c r="B402">
        <v>4310</v>
      </c>
      <c r="C402" t="s">
        <v>1166</v>
      </c>
    </row>
    <row r="403" spans="1:3">
      <c r="A403" t="s">
        <v>1167</v>
      </c>
      <c r="B403">
        <v>4311</v>
      </c>
      <c r="C403" t="s">
        <v>1168</v>
      </c>
    </row>
    <row r="404" spans="1:3">
      <c r="A404" t="s">
        <v>1169</v>
      </c>
      <c r="B404">
        <v>4312</v>
      </c>
      <c r="C404" t="s">
        <v>1170</v>
      </c>
    </row>
    <row r="405" spans="1:3">
      <c r="A405" t="s">
        <v>1171</v>
      </c>
      <c r="B405">
        <v>4313</v>
      </c>
      <c r="C405" t="s">
        <v>1172</v>
      </c>
    </row>
    <row r="406" spans="1:3">
      <c r="A406" t="s">
        <v>2283</v>
      </c>
      <c r="B406">
        <v>4314</v>
      </c>
      <c r="C406" t="s">
        <v>2284</v>
      </c>
    </row>
    <row r="407" spans="1:3">
      <c r="A407" t="s">
        <v>2375</v>
      </c>
      <c r="B407">
        <v>4315</v>
      </c>
      <c r="C407" t="s">
        <v>2376</v>
      </c>
    </row>
    <row r="408" spans="1:3">
      <c r="A408" t="s">
        <v>2765</v>
      </c>
      <c r="B408">
        <v>4350</v>
      </c>
      <c r="C408" t="s">
        <v>2766</v>
      </c>
    </row>
    <row r="409" spans="1:3">
      <c r="A409" t="s">
        <v>1173</v>
      </c>
      <c r="B409">
        <v>4360</v>
      </c>
      <c r="C409" t="s">
        <v>1174</v>
      </c>
    </row>
    <row r="410" spans="1:3">
      <c r="A410" t="s">
        <v>1175</v>
      </c>
      <c r="B410">
        <v>4361</v>
      </c>
      <c r="C410" t="s">
        <v>1176</v>
      </c>
    </row>
    <row r="411" spans="1:3">
      <c r="A411" t="s">
        <v>1177</v>
      </c>
      <c r="B411">
        <v>4362</v>
      </c>
      <c r="C411" t="s">
        <v>1178</v>
      </c>
    </row>
    <row r="412" spans="1:3">
      <c r="A412" t="s">
        <v>1179</v>
      </c>
      <c r="B412">
        <v>4363</v>
      </c>
      <c r="C412" t="s">
        <v>1180</v>
      </c>
    </row>
    <row r="413" spans="1:3">
      <c r="A413" t="s">
        <v>1181</v>
      </c>
      <c r="B413">
        <v>4366</v>
      </c>
      <c r="C413" t="s">
        <v>1182</v>
      </c>
    </row>
    <row r="414" spans="1:3">
      <c r="A414" t="s">
        <v>2586</v>
      </c>
      <c r="B414">
        <v>4370</v>
      </c>
      <c r="C414" t="s">
        <v>2587</v>
      </c>
    </row>
    <row r="415" spans="1:3">
      <c r="A415" t="s">
        <v>2588</v>
      </c>
      <c r="B415">
        <v>4371</v>
      </c>
      <c r="C415" t="s">
        <v>2589</v>
      </c>
    </row>
    <row r="416" spans="1:3">
      <c r="A416" t="s">
        <v>1183</v>
      </c>
      <c r="B416">
        <v>4460</v>
      </c>
      <c r="C416" t="s">
        <v>1184</v>
      </c>
    </row>
    <row r="417" spans="1:3">
      <c r="A417" t="s">
        <v>1185</v>
      </c>
      <c r="B417">
        <v>4461</v>
      </c>
      <c r="C417" t="s">
        <v>1186</v>
      </c>
    </row>
    <row r="418" spans="1:3">
      <c r="A418" t="s">
        <v>1187</v>
      </c>
      <c r="B418">
        <v>4462</v>
      </c>
      <c r="C418" t="s">
        <v>1188</v>
      </c>
    </row>
    <row r="419" spans="1:3">
      <c r="A419" t="s">
        <v>1189</v>
      </c>
      <c r="B419">
        <v>4463</v>
      </c>
      <c r="C419" t="s">
        <v>1190</v>
      </c>
    </row>
    <row r="420" spans="1:3">
      <c r="A420" t="s">
        <v>2285</v>
      </c>
      <c r="B420">
        <v>4470</v>
      </c>
      <c r="C420" t="s">
        <v>2286</v>
      </c>
    </row>
    <row r="421" spans="1:3">
      <c r="A421" t="s">
        <v>2287</v>
      </c>
      <c r="B421">
        <v>4471</v>
      </c>
      <c r="C421" t="s">
        <v>2288</v>
      </c>
    </row>
    <row r="422" spans="1:3">
      <c r="A422" t="s">
        <v>2289</v>
      </c>
      <c r="B422">
        <v>4472</v>
      </c>
      <c r="C422" t="s">
        <v>2290</v>
      </c>
    </row>
    <row r="423" spans="1:3">
      <c r="A423" t="s">
        <v>2291</v>
      </c>
      <c r="B423">
        <v>4473</v>
      </c>
      <c r="C423" t="s">
        <v>2292</v>
      </c>
    </row>
    <row r="424" spans="1:3">
      <c r="A424" t="s">
        <v>1191</v>
      </c>
      <c r="B424">
        <v>4500</v>
      </c>
      <c r="C424" t="s">
        <v>1192</v>
      </c>
    </row>
    <row r="425" spans="1:3">
      <c r="A425" t="s">
        <v>1193</v>
      </c>
      <c r="B425">
        <v>4510</v>
      </c>
      <c r="C425" t="s">
        <v>1194</v>
      </c>
    </row>
    <row r="426" spans="1:3">
      <c r="A426" t="s">
        <v>1195</v>
      </c>
      <c r="B426">
        <v>4540</v>
      </c>
      <c r="C426" t="s">
        <v>1196</v>
      </c>
    </row>
    <row r="427" spans="1:3">
      <c r="A427" t="s">
        <v>1197</v>
      </c>
      <c r="B427">
        <v>4550</v>
      </c>
      <c r="C427" t="s">
        <v>1198</v>
      </c>
    </row>
    <row r="428" spans="1:3">
      <c r="A428" t="s">
        <v>1199</v>
      </c>
      <c r="B428">
        <v>4590</v>
      </c>
      <c r="C428" t="s">
        <v>1200</v>
      </c>
    </row>
    <row r="429" spans="1:3">
      <c r="A429" t="s">
        <v>1201</v>
      </c>
      <c r="B429">
        <v>4610</v>
      </c>
      <c r="C429" t="s">
        <v>1202</v>
      </c>
    </row>
    <row r="430" spans="1:3">
      <c r="A430" t="s">
        <v>1203</v>
      </c>
      <c r="B430">
        <v>4660</v>
      </c>
      <c r="C430" t="s">
        <v>1204</v>
      </c>
    </row>
    <row r="431" spans="1:3">
      <c r="A431" t="s">
        <v>1205</v>
      </c>
      <c r="B431">
        <v>4700</v>
      </c>
      <c r="C431" t="s">
        <v>918</v>
      </c>
    </row>
    <row r="432" spans="1:3">
      <c r="A432" t="s">
        <v>1206</v>
      </c>
      <c r="B432">
        <v>4710</v>
      </c>
      <c r="C432" t="s">
        <v>1207</v>
      </c>
    </row>
    <row r="433" spans="1:3">
      <c r="A433" t="s">
        <v>1208</v>
      </c>
      <c r="B433">
        <v>4711</v>
      </c>
      <c r="C433" t="s">
        <v>1209</v>
      </c>
    </row>
    <row r="434" spans="1:3">
      <c r="A434" t="s">
        <v>1210</v>
      </c>
      <c r="B434">
        <v>4720</v>
      </c>
      <c r="C434" t="s">
        <v>1211</v>
      </c>
    </row>
    <row r="435" spans="1:3">
      <c r="A435" t="s">
        <v>1212</v>
      </c>
      <c r="B435">
        <v>4730</v>
      </c>
      <c r="C435" t="s">
        <v>1213</v>
      </c>
    </row>
    <row r="436" spans="1:3">
      <c r="A436" t="s">
        <v>1214</v>
      </c>
      <c r="B436">
        <v>4740</v>
      </c>
      <c r="C436" t="s">
        <v>1215</v>
      </c>
    </row>
    <row r="437" spans="1:3">
      <c r="A437" t="s">
        <v>1216</v>
      </c>
      <c r="B437">
        <v>4750</v>
      </c>
      <c r="C437" t="s">
        <v>1217</v>
      </c>
    </row>
    <row r="438" spans="1:3">
      <c r="A438" t="s">
        <v>1218</v>
      </c>
      <c r="B438">
        <v>4760</v>
      </c>
      <c r="C438" t="s">
        <v>1219</v>
      </c>
    </row>
    <row r="439" spans="1:3">
      <c r="A439" t="s">
        <v>1220</v>
      </c>
      <c r="B439">
        <v>4766</v>
      </c>
      <c r="C439" t="s">
        <v>1221</v>
      </c>
    </row>
    <row r="440" spans="1:3">
      <c r="A440" t="s">
        <v>1222</v>
      </c>
      <c r="B440">
        <v>4767</v>
      </c>
      <c r="C440" t="s">
        <v>1223</v>
      </c>
    </row>
    <row r="441" spans="1:3">
      <c r="A441" t="s">
        <v>1224</v>
      </c>
      <c r="B441">
        <v>4768</v>
      </c>
      <c r="C441" t="s">
        <v>1225</v>
      </c>
    </row>
    <row r="442" spans="1:3">
      <c r="A442" t="s">
        <v>1226</v>
      </c>
      <c r="B442">
        <v>4769</v>
      </c>
      <c r="C442" t="s">
        <v>2590</v>
      </c>
    </row>
    <row r="443" spans="1:3">
      <c r="A443" t="s">
        <v>1227</v>
      </c>
      <c r="B443">
        <v>4770</v>
      </c>
      <c r="C443" t="s">
        <v>1228</v>
      </c>
    </row>
    <row r="444" spans="1:3">
      <c r="A444" t="s">
        <v>1229</v>
      </c>
      <c r="B444">
        <v>4780</v>
      </c>
      <c r="C444" t="s">
        <v>1230</v>
      </c>
    </row>
    <row r="445" spans="1:3">
      <c r="A445" t="s">
        <v>1231</v>
      </c>
      <c r="B445">
        <v>4800</v>
      </c>
      <c r="C445" t="s">
        <v>1232</v>
      </c>
    </row>
    <row r="446" spans="1:3">
      <c r="A446" t="s">
        <v>2443</v>
      </c>
      <c r="B446">
        <v>4810</v>
      </c>
      <c r="C446" t="s">
        <v>2444</v>
      </c>
    </row>
    <row r="447" spans="1:3">
      <c r="A447" t="s">
        <v>2591</v>
      </c>
      <c r="B447">
        <v>4820</v>
      </c>
      <c r="C447" t="s">
        <v>2592</v>
      </c>
    </row>
    <row r="448" spans="1:3">
      <c r="A448" t="s">
        <v>1233</v>
      </c>
      <c r="B448">
        <v>4860</v>
      </c>
      <c r="C448" t="s">
        <v>1234</v>
      </c>
    </row>
    <row r="449" spans="1:3">
      <c r="A449" t="s">
        <v>1235</v>
      </c>
      <c r="B449">
        <v>4880</v>
      </c>
      <c r="C449" t="s">
        <v>1236</v>
      </c>
    </row>
    <row r="450" spans="1:3">
      <c r="A450" t="s">
        <v>2767</v>
      </c>
      <c r="B450">
        <v>4890</v>
      </c>
      <c r="C450" t="s">
        <v>2768</v>
      </c>
    </row>
    <row r="451" spans="1:3">
      <c r="A451" t="s">
        <v>2769</v>
      </c>
      <c r="B451">
        <v>4900</v>
      </c>
      <c r="C451" t="s">
        <v>1004</v>
      </c>
    </row>
    <row r="452" spans="1:3">
      <c r="A452" t="s">
        <v>2293</v>
      </c>
      <c r="B452">
        <v>4998</v>
      </c>
      <c r="C452" t="s">
        <v>2294</v>
      </c>
    </row>
    <row r="453" spans="1:3">
      <c r="A453" t="s">
        <v>1237</v>
      </c>
      <c r="B453">
        <v>5001</v>
      </c>
      <c r="C453" t="s">
        <v>1238</v>
      </c>
    </row>
    <row r="454" spans="1:3">
      <c r="A454" t="s">
        <v>1239</v>
      </c>
      <c r="B454">
        <v>5010</v>
      </c>
      <c r="C454" t="s">
        <v>1240</v>
      </c>
    </row>
    <row r="455" spans="1:3">
      <c r="A455" t="s">
        <v>1241</v>
      </c>
      <c r="B455">
        <v>5020</v>
      </c>
      <c r="C455" t="s">
        <v>1242</v>
      </c>
    </row>
    <row r="456" spans="1:3">
      <c r="A456" t="s">
        <v>1243</v>
      </c>
      <c r="B456">
        <v>5050</v>
      </c>
      <c r="C456" t="s">
        <v>1244</v>
      </c>
    </row>
    <row r="457" spans="1:3">
      <c r="A457" t="s">
        <v>1245</v>
      </c>
      <c r="B457">
        <v>5100</v>
      </c>
      <c r="C457" t="s">
        <v>1246</v>
      </c>
    </row>
    <row r="458" spans="1:3">
      <c r="A458" t="s">
        <v>1247</v>
      </c>
      <c r="B458">
        <v>5172</v>
      </c>
      <c r="C458" t="s">
        <v>1248</v>
      </c>
    </row>
    <row r="459" spans="1:3">
      <c r="A459" t="s">
        <v>1249</v>
      </c>
      <c r="B459">
        <v>5174</v>
      </c>
      <c r="C459" t="s">
        <v>2593</v>
      </c>
    </row>
    <row r="460" spans="1:3">
      <c r="A460" t="s">
        <v>2770</v>
      </c>
      <c r="B460">
        <v>5175</v>
      </c>
      <c r="C460" t="s">
        <v>2771</v>
      </c>
    </row>
    <row r="461" spans="1:3">
      <c r="A461" t="s">
        <v>1250</v>
      </c>
      <c r="B461">
        <v>5176</v>
      </c>
      <c r="C461" t="s">
        <v>2594</v>
      </c>
    </row>
    <row r="462" spans="1:3">
      <c r="A462" t="s">
        <v>2772</v>
      </c>
      <c r="B462">
        <v>5177</v>
      </c>
      <c r="C462" t="s">
        <v>2773</v>
      </c>
    </row>
    <row r="463" spans="1:3">
      <c r="A463" t="s">
        <v>2774</v>
      </c>
      <c r="B463">
        <v>5178</v>
      </c>
      <c r="C463" t="s">
        <v>2775</v>
      </c>
    </row>
    <row r="464" spans="1:3">
      <c r="A464" t="s">
        <v>2445</v>
      </c>
      <c r="B464">
        <v>5179</v>
      </c>
      <c r="C464" t="s">
        <v>2446</v>
      </c>
    </row>
    <row r="465" spans="1:3">
      <c r="A465" t="s">
        <v>2913</v>
      </c>
      <c r="B465">
        <v>5180</v>
      </c>
      <c r="C465" t="s">
        <v>2914</v>
      </c>
    </row>
    <row r="466" spans="1:3">
      <c r="A466" t="s">
        <v>1251</v>
      </c>
      <c r="B466">
        <v>5200</v>
      </c>
      <c r="C466" t="s">
        <v>1252</v>
      </c>
    </row>
    <row r="467" spans="1:3">
      <c r="A467" t="s">
        <v>1253</v>
      </c>
      <c r="B467">
        <v>5220</v>
      </c>
      <c r="C467" t="s">
        <v>1254</v>
      </c>
    </row>
    <row r="468" spans="1:3">
      <c r="A468" t="s">
        <v>1255</v>
      </c>
      <c r="B468">
        <v>5238</v>
      </c>
      <c r="C468" t="s">
        <v>1256</v>
      </c>
    </row>
    <row r="469" spans="1:3">
      <c r="A469" t="s">
        <v>1257</v>
      </c>
      <c r="B469">
        <v>5330</v>
      </c>
      <c r="C469" t="s">
        <v>1258</v>
      </c>
    </row>
    <row r="470" spans="1:3">
      <c r="A470" t="s">
        <v>1259</v>
      </c>
      <c r="B470">
        <v>5360</v>
      </c>
      <c r="C470" t="s">
        <v>1260</v>
      </c>
    </row>
    <row r="471" spans="1:3">
      <c r="A471" t="s">
        <v>1261</v>
      </c>
      <c r="B471">
        <v>5370</v>
      </c>
      <c r="C471" t="s">
        <v>1262</v>
      </c>
    </row>
    <row r="472" spans="1:3">
      <c r="A472" t="s">
        <v>2295</v>
      </c>
      <c r="B472">
        <v>5400</v>
      </c>
      <c r="C472" t="s">
        <v>2296</v>
      </c>
    </row>
    <row r="473" spans="1:3">
      <c r="A473" t="s">
        <v>2297</v>
      </c>
      <c r="B473">
        <v>5420</v>
      </c>
      <c r="C473" t="s">
        <v>2298</v>
      </c>
    </row>
    <row r="474" spans="1:3">
      <c r="A474" t="s">
        <v>1263</v>
      </c>
      <c r="B474">
        <v>5880</v>
      </c>
      <c r="C474" t="s">
        <v>1264</v>
      </c>
    </row>
    <row r="475" spans="1:3">
      <c r="A475" t="s">
        <v>1265</v>
      </c>
      <c r="B475">
        <v>5881</v>
      </c>
      <c r="C475" t="s">
        <v>1266</v>
      </c>
    </row>
    <row r="476" spans="1:3">
      <c r="A476" t="s">
        <v>1267</v>
      </c>
      <c r="B476">
        <v>5910</v>
      </c>
      <c r="C476" t="s">
        <v>1268</v>
      </c>
    </row>
    <row r="477" spans="1:3">
      <c r="A477" t="s">
        <v>2299</v>
      </c>
      <c r="B477">
        <v>5998</v>
      </c>
      <c r="C477" t="s">
        <v>2300</v>
      </c>
    </row>
    <row r="478" spans="1:3">
      <c r="A478" t="s">
        <v>1269</v>
      </c>
      <c r="B478">
        <v>6010</v>
      </c>
      <c r="C478" t="s">
        <v>1270</v>
      </c>
    </row>
    <row r="479" spans="1:3">
      <c r="A479" t="s">
        <v>1271</v>
      </c>
      <c r="B479">
        <v>6011</v>
      </c>
      <c r="C479" t="s">
        <v>2377</v>
      </c>
    </row>
    <row r="480" spans="1:3">
      <c r="A480" t="s">
        <v>2595</v>
      </c>
      <c r="B480">
        <v>6018</v>
      </c>
      <c r="C480" t="s">
        <v>2596</v>
      </c>
    </row>
    <row r="481" spans="1:3">
      <c r="A481" t="s">
        <v>1272</v>
      </c>
      <c r="B481">
        <v>6020</v>
      </c>
      <c r="C481" t="s">
        <v>1273</v>
      </c>
    </row>
    <row r="482" spans="1:3">
      <c r="A482" t="s">
        <v>1274</v>
      </c>
      <c r="B482">
        <v>6030</v>
      </c>
      <c r="C482" t="s">
        <v>1275</v>
      </c>
    </row>
    <row r="483" spans="1:3">
      <c r="A483" t="s">
        <v>1276</v>
      </c>
      <c r="B483">
        <v>6040</v>
      </c>
      <c r="C483" t="s">
        <v>1277</v>
      </c>
    </row>
    <row r="484" spans="1:3">
      <c r="A484" t="s">
        <v>1278</v>
      </c>
      <c r="B484">
        <v>6050</v>
      </c>
      <c r="C484" t="s">
        <v>1279</v>
      </c>
    </row>
    <row r="485" spans="1:3">
      <c r="A485" t="s">
        <v>1280</v>
      </c>
      <c r="B485">
        <v>6060</v>
      </c>
      <c r="C485" t="s">
        <v>1281</v>
      </c>
    </row>
    <row r="486" spans="1:3">
      <c r="A486" t="s">
        <v>1282</v>
      </c>
      <c r="B486">
        <v>6070</v>
      </c>
      <c r="C486" t="s">
        <v>1283</v>
      </c>
    </row>
    <row r="487" spans="1:3">
      <c r="A487" t="s">
        <v>1284</v>
      </c>
      <c r="B487">
        <v>6080</v>
      </c>
      <c r="C487" t="s">
        <v>1285</v>
      </c>
    </row>
    <row r="488" spans="1:3">
      <c r="A488" t="s">
        <v>1286</v>
      </c>
      <c r="B488">
        <v>6090</v>
      </c>
      <c r="C488" t="s">
        <v>1287</v>
      </c>
    </row>
    <row r="489" spans="1:3">
      <c r="A489" t="s">
        <v>1288</v>
      </c>
      <c r="B489">
        <v>6100</v>
      </c>
      <c r="C489" t="s">
        <v>1289</v>
      </c>
    </row>
    <row r="490" spans="1:3">
      <c r="A490" t="s">
        <v>2776</v>
      </c>
      <c r="B490">
        <v>6110</v>
      </c>
      <c r="C490" t="s">
        <v>2777</v>
      </c>
    </row>
    <row r="491" spans="1:3">
      <c r="A491" t="s">
        <v>2301</v>
      </c>
      <c r="B491">
        <v>6129</v>
      </c>
      <c r="C491" t="s">
        <v>2302</v>
      </c>
    </row>
    <row r="492" spans="1:3">
      <c r="A492" t="s">
        <v>1290</v>
      </c>
      <c r="B492">
        <v>6136</v>
      </c>
      <c r="C492" t="s">
        <v>1291</v>
      </c>
    </row>
    <row r="493" spans="1:3">
      <c r="A493" t="s">
        <v>2303</v>
      </c>
      <c r="B493">
        <v>6137</v>
      </c>
      <c r="C493" t="s">
        <v>2304</v>
      </c>
    </row>
    <row r="494" spans="1:3">
      <c r="A494" t="s">
        <v>1292</v>
      </c>
      <c r="B494">
        <v>6150</v>
      </c>
      <c r="C494" t="s">
        <v>1293</v>
      </c>
    </row>
    <row r="495" spans="1:3">
      <c r="A495" t="s">
        <v>1294</v>
      </c>
      <c r="B495">
        <v>6170</v>
      </c>
      <c r="C495" t="s">
        <v>1295</v>
      </c>
    </row>
    <row r="496" spans="1:3">
      <c r="A496" t="s">
        <v>1296</v>
      </c>
      <c r="B496">
        <v>6194</v>
      </c>
      <c r="C496" t="s">
        <v>1297</v>
      </c>
    </row>
    <row r="497" spans="1:3">
      <c r="A497" t="s">
        <v>1298</v>
      </c>
      <c r="B497">
        <v>6200</v>
      </c>
      <c r="C497" t="s">
        <v>1299</v>
      </c>
    </row>
    <row r="498" spans="1:3">
      <c r="A498" t="s">
        <v>1300</v>
      </c>
      <c r="B498">
        <v>6210</v>
      </c>
      <c r="C498" t="s">
        <v>1301</v>
      </c>
    </row>
    <row r="499" spans="1:3">
      <c r="A499" t="s">
        <v>1302</v>
      </c>
      <c r="B499">
        <v>6220</v>
      </c>
      <c r="C499" t="s">
        <v>1303</v>
      </c>
    </row>
    <row r="500" spans="1:3">
      <c r="A500" t="s">
        <v>1304</v>
      </c>
      <c r="B500">
        <v>6350</v>
      </c>
      <c r="C500" t="s">
        <v>1305</v>
      </c>
    </row>
    <row r="501" spans="1:3">
      <c r="A501" t="s">
        <v>2305</v>
      </c>
      <c r="B501">
        <v>6998</v>
      </c>
      <c r="C501" t="s">
        <v>2306</v>
      </c>
    </row>
    <row r="502" spans="1:3">
      <c r="A502" t="s">
        <v>1306</v>
      </c>
      <c r="B502">
        <v>7002</v>
      </c>
      <c r="C502" t="s">
        <v>1307</v>
      </c>
    </row>
    <row r="503" spans="1:3">
      <c r="A503" t="s">
        <v>1308</v>
      </c>
      <c r="B503">
        <v>7003</v>
      </c>
      <c r="C503" t="s">
        <v>1309</v>
      </c>
    </row>
    <row r="504" spans="1:3">
      <c r="A504" t="s">
        <v>1310</v>
      </c>
      <c r="B504">
        <v>7004</v>
      </c>
      <c r="C504" t="s">
        <v>1311</v>
      </c>
    </row>
    <row r="505" spans="1:3">
      <c r="A505" t="s">
        <v>1312</v>
      </c>
      <c r="B505">
        <v>7005</v>
      </c>
      <c r="C505" t="s">
        <v>1313</v>
      </c>
    </row>
    <row r="506" spans="1:3">
      <c r="A506" t="s">
        <v>2447</v>
      </c>
      <c r="B506">
        <v>7006</v>
      </c>
      <c r="C506" t="s">
        <v>2448</v>
      </c>
    </row>
    <row r="507" spans="1:3">
      <c r="A507" t="s">
        <v>2449</v>
      </c>
      <c r="B507">
        <v>7007</v>
      </c>
      <c r="C507" t="s">
        <v>2450</v>
      </c>
    </row>
    <row r="508" spans="1:3">
      <c r="A508" t="s">
        <v>2451</v>
      </c>
      <c r="B508">
        <v>7008</v>
      </c>
      <c r="C508" t="s">
        <v>2452</v>
      </c>
    </row>
    <row r="509" spans="1:3">
      <c r="A509" t="s">
        <v>2453</v>
      </c>
      <c r="B509">
        <v>7009</v>
      </c>
      <c r="C509" t="s">
        <v>2454</v>
      </c>
    </row>
    <row r="510" spans="1:3">
      <c r="A510" t="s">
        <v>1314</v>
      </c>
      <c r="B510">
        <v>7010</v>
      </c>
      <c r="C510" t="s">
        <v>1315</v>
      </c>
    </row>
    <row r="511" spans="1:3">
      <c r="A511" t="s">
        <v>1316</v>
      </c>
      <c r="B511">
        <v>7011</v>
      </c>
      <c r="C511" t="s">
        <v>1317</v>
      </c>
    </row>
    <row r="512" spans="1:3">
      <c r="A512" t="s">
        <v>1318</v>
      </c>
      <c r="B512">
        <v>7012</v>
      </c>
      <c r="C512" t="s">
        <v>1319</v>
      </c>
    </row>
    <row r="513" spans="1:3">
      <c r="A513" t="s">
        <v>1320</v>
      </c>
      <c r="B513">
        <v>7013</v>
      </c>
      <c r="C513" t="s">
        <v>1321</v>
      </c>
    </row>
    <row r="514" spans="1:3">
      <c r="A514" t="s">
        <v>2455</v>
      </c>
      <c r="B514">
        <v>7014</v>
      </c>
      <c r="C514" t="s">
        <v>2456</v>
      </c>
    </row>
    <row r="515" spans="1:3">
      <c r="A515" t="s">
        <v>2915</v>
      </c>
      <c r="B515">
        <v>7016</v>
      </c>
      <c r="C515" t="s">
        <v>2916</v>
      </c>
    </row>
    <row r="516" spans="1:3">
      <c r="A516" t="s">
        <v>2457</v>
      </c>
      <c r="B516">
        <v>7017</v>
      </c>
      <c r="C516" t="s">
        <v>2458</v>
      </c>
    </row>
    <row r="517" spans="1:3">
      <c r="A517" t="s">
        <v>2459</v>
      </c>
      <c r="B517">
        <v>7018</v>
      </c>
      <c r="C517" t="s">
        <v>2460</v>
      </c>
    </row>
    <row r="518" spans="1:3">
      <c r="A518" t="s">
        <v>1322</v>
      </c>
      <c r="B518">
        <v>7020</v>
      </c>
      <c r="C518" t="s">
        <v>1323</v>
      </c>
    </row>
    <row r="519" spans="1:3">
      <c r="A519" t="s">
        <v>1324</v>
      </c>
      <c r="B519">
        <v>7030</v>
      </c>
      <c r="C519" t="s">
        <v>1325</v>
      </c>
    </row>
    <row r="520" spans="1:3">
      <c r="A520" t="s">
        <v>1326</v>
      </c>
      <c r="B520">
        <v>7033</v>
      </c>
      <c r="C520" t="s">
        <v>1327</v>
      </c>
    </row>
    <row r="521" spans="1:3">
      <c r="A521" t="s">
        <v>2597</v>
      </c>
      <c r="B521">
        <v>7035</v>
      </c>
      <c r="C521" t="s">
        <v>2598</v>
      </c>
    </row>
    <row r="522" spans="1:3">
      <c r="A522" t="s">
        <v>1328</v>
      </c>
      <c r="B522">
        <v>7040</v>
      </c>
      <c r="C522" t="s">
        <v>1329</v>
      </c>
    </row>
    <row r="523" spans="1:3">
      <c r="A523" t="s">
        <v>2461</v>
      </c>
      <c r="B523">
        <v>7041</v>
      </c>
      <c r="C523" t="s">
        <v>2462</v>
      </c>
    </row>
    <row r="524" spans="1:3">
      <c r="A524" t="s">
        <v>1330</v>
      </c>
      <c r="B524">
        <v>7050</v>
      </c>
      <c r="C524" t="s">
        <v>1331</v>
      </c>
    </row>
    <row r="525" spans="1:3">
      <c r="A525" t="s">
        <v>1332</v>
      </c>
      <c r="B525">
        <v>7060</v>
      </c>
      <c r="C525" t="s">
        <v>1333</v>
      </c>
    </row>
    <row r="526" spans="1:3">
      <c r="A526" t="s">
        <v>1334</v>
      </c>
      <c r="B526">
        <v>7070</v>
      </c>
      <c r="C526" t="s">
        <v>1335</v>
      </c>
    </row>
    <row r="527" spans="1:3">
      <c r="A527" t="s">
        <v>1336</v>
      </c>
      <c r="B527">
        <v>7080</v>
      </c>
      <c r="C527" t="s">
        <v>1337</v>
      </c>
    </row>
    <row r="528" spans="1:3">
      <c r="A528" t="s">
        <v>1338</v>
      </c>
      <c r="B528">
        <v>7081</v>
      </c>
      <c r="C528" t="s">
        <v>1339</v>
      </c>
    </row>
    <row r="529" spans="1:3">
      <c r="A529" t="s">
        <v>1340</v>
      </c>
      <c r="B529">
        <v>7082</v>
      </c>
      <c r="C529" t="s">
        <v>1341</v>
      </c>
    </row>
    <row r="530" spans="1:3">
      <c r="A530" t="s">
        <v>1342</v>
      </c>
      <c r="B530">
        <v>7083</v>
      </c>
      <c r="C530" t="s">
        <v>1343</v>
      </c>
    </row>
    <row r="531" spans="1:3">
      <c r="A531" t="s">
        <v>2917</v>
      </c>
      <c r="B531">
        <v>7084</v>
      </c>
      <c r="C531" t="s">
        <v>2918</v>
      </c>
    </row>
    <row r="532" spans="1:3">
      <c r="A532" t="s">
        <v>1344</v>
      </c>
      <c r="B532">
        <v>7090</v>
      </c>
      <c r="C532" t="s">
        <v>1345</v>
      </c>
    </row>
    <row r="533" spans="1:3">
      <c r="A533" t="s">
        <v>1346</v>
      </c>
      <c r="B533">
        <v>7100</v>
      </c>
      <c r="C533" t="s">
        <v>1347</v>
      </c>
    </row>
    <row r="534" spans="1:3">
      <c r="A534" t="s">
        <v>1348</v>
      </c>
      <c r="B534">
        <v>7101</v>
      </c>
      <c r="C534" t="s">
        <v>1349</v>
      </c>
    </row>
    <row r="535" spans="1:3">
      <c r="A535" t="s">
        <v>1350</v>
      </c>
      <c r="B535">
        <v>7102</v>
      </c>
      <c r="C535" t="s">
        <v>1351</v>
      </c>
    </row>
    <row r="536" spans="1:3">
      <c r="A536" t="s">
        <v>1352</v>
      </c>
      <c r="B536">
        <v>7103</v>
      </c>
      <c r="C536" t="s">
        <v>1353</v>
      </c>
    </row>
    <row r="537" spans="1:3">
      <c r="A537" t="s">
        <v>2599</v>
      </c>
      <c r="B537">
        <v>7104</v>
      </c>
      <c r="C537" t="s">
        <v>2600</v>
      </c>
    </row>
    <row r="538" spans="1:3">
      <c r="A538" t="s">
        <v>1354</v>
      </c>
      <c r="B538">
        <v>7110</v>
      </c>
      <c r="C538" t="s">
        <v>1355</v>
      </c>
    </row>
    <row r="539" spans="1:3">
      <c r="A539" t="s">
        <v>1356</v>
      </c>
      <c r="B539">
        <v>7111</v>
      </c>
      <c r="C539" t="s">
        <v>1357</v>
      </c>
    </row>
    <row r="540" spans="1:3">
      <c r="A540" t="s">
        <v>1358</v>
      </c>
      <c r="B540">
        <v>7112</v>
      </c>
      <c r="C540" t="s">
        <v>1359</v>
      </c>
    </row>
    <row r="541" spans="1:3">
      <c r="A541" t="s">
        <v>1360</v>
      </c>
      <c r="B541">
        <v>7113</v>
      </c>
      <c r="C541" t="s">
        <v>1361</v>
      </c>
    </row>
    <row r="542" spans="1:3">
      <c r="A542" t="s">
        <v>1362</v>
      </c>
      <c r="B542">
        <v>7114</v>
      </c>
      <c r="C542" t="s">
        <v>1363</v>
      </c>
    </row>
    <row r="543" spans="1:3">
      <c r="A543" t="s">
        <v>2601</v>
      </c>
      <c r="B543">
        <v>7115</v>
      </c>
      <c r="C543" t="s">
        <v>2602</v>
      </c>
    </row>
    <row r="544" spans="1:3">
      <c r="A544" t="s">
        <v>1364</v>
      </c>
      <c r="B544">
        <v>7120</v>
      </c>
      <c r="C544" t="s">
        <v>1365</v>
      </c>
    </row>
    <row r="545" spans="1:3">
      <c r="A545" t="s">
        <v>1366</v>
      </c>
      <c r="B545">
        <v>7121</v>
      </c>
      <c r="C545" t="s">
        <v>1367</v>
      </c>
    </row>
    <row r="546" spans="1:3">
      <c r="A546" t="s">
        <v>1368</v>
      </c>
      <c r="B546">
        <v>7128</v>
      </c>
      <c r="C546" t="s">
        <v>1369</v>
      </c>
    </row>
    <row r="547" spans="1:3">
      <c r="A547" t="s">
        <v>1370</v>
      </c>
      <c r="B547">
        <v>7129</v>
      </c>
      <c r="C547" t="s">
        <v>1371</v>
      </c>
    </row>
    <row r="548" spans="1:3">
      <c r="A548" t="s">
        <v>1372</v>
      </c>
      <c r="B548">
        <v>7130</v>
      </c>
      <c r="C548" t="s">
        <v>1373</v>
      </c>
    </row>
    <row r="549" spans="1:3">
      <c r="A549" t="s">
        <v>1374</v>
      </c>
      <c r="B549">
        <v>7140</v>
      </c>
      <c r="C549" t="s">
        <v>1375</v>
      </c>
    </row>
    <row r="550" spans="1:3">
      <c r="A550" t="s">
        <v>1376</v>
      </c>
      <c r="B550">
        <v>7141</v>
      </c>
      <c r="C550" t="s">
        <v>1377</v>
      </c>
    </row>
    <row r="551" spans="1:3">
      <c r="A551" t="s">
        <v>1378</v>
      </c>
      <c r="B551">
        <v>7146</v>
      </c>
      <c r="C551" t="s">
        <v>1379</v>
      </c>
    </row>
    <row r="552" spans="1:3">
      <c r="A552" t="s">
        <v>1380</v>
      </c>
      <c r="B552">
        <v>7149</v>
      </c>
      <c r="C552" t="s">
        <v>1381</v>
      </c>
    </row>
    <row r="553" spans="1:3">
      <c r="A553" t="s">
        <v>1382</v>
      </c>
      <c r="B553">
        <v>7150</v>
      </c>
      <c r="C553" t="s">
        <v>1383</v>
      </c>
    </row>
    <row r="554" spans="1:3">
      <c r="A554" t="s">
        <v>1384</v>
      </c>
      <c r="B554">
        <v>7151</v>
      </c>
      <c r="C554" t="s">
        <v>1385</v>
      </c>
    </row>
    <row r="555" spans="1:3">
      <c r="A555" t="s">
        <v>1386</v>
      </c>
      <c r="B555">
        <v>7152</v>
      </c>
      <c r="C555" t="s">
        <v>1387</v>
      </c>
    </row>
    <row r="556" spans="1:3">
      <c r="A556" t="s">
        <v>1388</v>
      </c>
      <c r="B556">
        <v>7153</v>
      </c>
      <c r="C556" t="s">
        <v>1389</v>
      </c>
    </row>
    <row r="557" spans="1:3">
      <c r="A557" t="s">
        <v>1390</v>
      </c>
      <c r="B557">
        <v>7154</v>
      </c>
      <c r="C557" t="s">
        <v>1391</v>
      </c>
    </row>
    <row r="558" spans="1:3">
      <c r="A558" t="s">
        <v>1392</v>
      </c>
      <c r="B558">
        <v>7155</v>
      </c>
      <c r="C558" t="s">
        <v>1393</v>
      </c>
    </row>
    <row r="559" spans="1:3">
      <c r="A559" t="s">
        <v>1394</v>
      </c>
      <c r="B559">
        <v>7156</v>
      </c>
      <c r="C559" t="s">
        <v>1395</v>
      </c>
    </row>
    <row r="560" spans="1:3">
      <c r="A560" t="s">
        <v>1396</v>
      </c>
      <c r="B560">
        <v>7158</v>
      </c>
      <c r="C560" t="s">
        <v>1397</v>
      </c>
    </row>
    <row r="561" spans="1:3">
      <c r="A561" t="s">
        <v>1398</v>
      </c>
      <c r="B561">
        <v>7159</v>
      </c>
      <c r="C561" t="s">
        <v>1399</v>
      </c>
    </row>
    <row r="562" spans="1:3">
      <c r="A562" t="s">
        <v>1400</v>
      </c>
      <c r="B562">
        <v>7160</v>
      </c>
      <c r="C562" t="s">
        <v>1401</v>
      </c>
    </row>
    <row r="563" spans="1:3">
      <c r="A563" t="s">
        <v>1402</v>
      </c>
      <c r="B563">
        <v>7161</v>
      </c>
      <c r="C563" t="s">
        <v>1403</v>
      </c>
    </row>
    <row r="564" spans="1:3">
      <c r="A564" t="s">
        <v>1404</v>
      </c>
      <c r="B564">
        <v>7162</v>
      </c>
      <c r="C564" t="s">
        <v>1405</v>
      </c>
    </row>
    <row r="565" spans="1:3">
      <c r="A565" t="s">
        <v>1406</v>
      </c>
      <c r="B565">
        <v>7171</v>
      </c>
      <c r="C565" t="s">
        <v>1407</v>
      </c>
    </row>
    <row r="566" spans="1:3">
      <c r="A566" t="s">
        <v>1408</v>
      </c>
      <c r="B566">
        <v>7180</v>
      </c>
      <c r="C566" t="s">
        <v>1409</v>
      </c>
    </row>
    <row r="567" spans="1:3">
      <c r="A567" t="s">
        <v>1410</v>
      </c>
      <c r="B567">
        <v>7182</v>
      </c>
      <c r="C567" t="s">
        <v>1411</v>
      </c>
    </row>
    <row r="568" spans="1:3">
      <c r="A568" t="s">
        <v>1412</v>
      </c>
      <c r="B568">
        <v>7190</v>
      </c>
      <c r="C568" t="s">
        <v>1413</v>
      </c>
    </row>
    <row r="569" spans="1:3">
      <c r="A569" t="s">
        <v>1414</v>
      </c>
      <c r="B569">
        <v>7191</v>
      </c>
      <c r="C569" t="s">
        <v>1415</v>
      </c>
    </row>
    <row r="570" spans="1:3">
      <c r="A570" t="s">
        <v>1416</v>
      </c>
      <c r="B570">
        <v>7194</v>
      </c>
      <c r="C570" t="s">
        <v>1417</v>
      </c>
    </row>
    <row r="571" spans="1:3">
      <c r="A571" t="s">
        <v>1418</v>
      </c>
      <c r="B571">
        <v>7195</v>
      </c>
      <c r="C571" t="s">
        <v>1419</v>
      </c>
    </row>
    <row r="572" spans="1:3">
      <c r="A572" t="s">
        <v>1420</v>
      </c>
      <c r="B572">
        <v>7200</v>
      </c>
      <c r="C572" t="s">
        <v>1421</v>
      </c>
    </row>
    <row r="573" spans="1:3">
      <c r="A573" t="s">
        <v>1422</v>
      </c>
      <c r="B573">
        <v>7201</v>
      </c>
      <c r="C573" t="s">
        <v>1423</v>
      </c>
    </row>
    <row r="574" spans="1:3">
      <c r="A574" t="s">
        <v>1424</v>
      </c>
      <c r="B574">
        <v>7204</v>
      </c>
      <c r="C574" t="s">
        <v>1425</v>
      </c>
    </row>
    <row r="575" spans="1:3">
      <c r="A575" t="s">
        <v>1426</v>
      </c>
      <c r="B575">
        <v>7205</v>
      </c>
      <c r="C575" t="s">
        <v>1427</v>
      </c>
    </row>
    <row r="576" spans="1:3">
      <c r="A576" t="s">
        <v>1428</v>
      </c>
      <c r="B576">
        <v>7210</v>
      </c>
      <c r="C576" t="s">
        <v>1429</v>
      </c>
    </row>
    <row r="577" spans="1:3">
      <c r="A577" t="s">
        <v>1430</v>
      </c>
      <c r="B577">
        <v>7211</v>
      </c>
      <c r="C577" t="s">
        <v>1431</v>
      </c>
    </row>
    <row r="578" spans="1:3">
      <c r="A578" t="s">
        <v>1432</v>
      </c>
      <c r="B578">
        <v>7212</v>
      </c>
      <c r="C578" t="s">
        <v>1433</v>
      </c>
    </row>
    <row r="579" spans="1:3">
      <c r="A579" t="s">
        <v>1434</v>
      </c>
      <c r="B579">
        <v>7213</v>
      </c>
      <c r="C579" t="s">
        <v>1435</v>
      </c>
    </row>
    <row r="580" spans="1:3">
      <c r="A580" t="s">
        <v>1436</v>
      </c>
      <c r="B580">
        <v>7216</v>
      </c>
      <c r="C580" t="s">
        <v>1437</v>
      </c>
    </row>
    <row r="581" spans="1:3">
      <c r="A581" t="s">
        <v>1438</v>
      </c>
      <c r="B581">
        <v>7220</v>
      </c>
      <c r="C581" t="s">
        <v>1439</v>
      </c>
    </row>
    <row r="582" spans="1:3">
      <c r="A582" t="s">
        <v>1440</v>
      </c>
      <c r="B582">
        <v>7230</v>
      </c>
      <c r="C582" t="s">
        <v>1441</v>
      </c>
    </row>
    <row r="583" spans="1:3">
      <c r="A583" t="s">
        <v>1442</v>
      </c>
      <c r="B583">
        <v>7231</v>
      </c>
      <c r="C583" t="s">
        <v>1443</v>
      </c>
    </row>
    <row r="584" spans="1:3">
      <c r="A584" t="s">
        <v>1444</v>
      </c>
      <c r="B584">
        <v>7240</v>
      </c>
      <c r="C584" t="s">
        <v>1445</v>
      </c>
    </row>
    <row r="585" spans="1:3">
      <c r="A585" t="s">
        <v>1446</v>
      </c>
      <c r="B585">
        <v>7245</v>
      </c>
      <c r="C585" t="s">
        <v>1447</v>
      </c>
    </row>
    <row r="586" spans="1:3">
      <c r="A586" t="s">
        <v>2778</v>
      </c>
      <c r="B586">
        <v>7247</v>
      </c>
      <c r="C586" t="s">
        <v>1691</v>
      </c>
    </row>
    <row r="587" spans="1:3">
      <c r="A587" t="s">
        <v>1448</v>
      </c>
      <c r="B587">
        <v>7250</v>
      </c>
      <c r="C587" t="s">
        <v>1449</v>
      </c>
    </row>
    <row r="588" spans="1:3">
      <c r="A588" t="s">
        <v>1450</v>
      </c>
      <c r="B588">
        <v>7251</v>
      </c>
      <c r="C588" t="s">
        <v>1451</v>
      </c>
    </row>
    <row r="589" spans="1:3">
      <c r="A589" t="s">
        <v>1452</v>
      </c>
      <c r="B589">
        <v>7252</v>
      </c>
      <c r="C589" t="s">
        <v>1453</v>
      </c>
    </row>
    <row r="590" spans="1:3">
      <c r="A590" t="s">
        <v>1454</v>
      </c>
      <c r="B590">
        <v>7253</v>
      </c>
      <c r="C590" t="s">
        <v>1455</v>
      </c>
    </row>
    <row r="591" spans="1:3">
      <c r="A591" t="s">
        <v>1456</v>
      </c>
      <c r="B591">
        <v>7254</v>
      </c>
      <c r="C591" t="s">
        <v>1457</v>
      </c>
    </row>
    <row r="592" spans="1:3">
      <c r="A592" t="s">
        <v>1458</v>
      </c>
      <c r="B592">
        <v>7256</v>
      </c>
      <c r="C592" t="s">
        <v>1459</v>
      </c>
    </row>
    <row r="593" spans="1:3">
      <c r="A593" t="s">
        <v>1460</v>
      </c>
      <c r="B593">
        <v>7260</v>
      </c>
      <c r="C593" t="s">
        <v>1461</v>
      </c>
    </row>
    <row r="594" spans="1:3">
      <c r="A594" t="s">
        <v>1462</v>
      </c>
      <c r="B594">
        <v>7261</v>
      </c>
      <c r="C594" t="s">
        <v>1463</v>
      </c>
    </row>
    <row r="595" spans="1:3">
      <c r="A595" t="s">
        <v>1464</v>
      </c>
      <c r="B595">
        <v>7270</v>
      </c>
      <c r="C595" t="s">
        <v>1465</v>
      </c>
    </row>
    <row r="596" spans="1:3">
      <c r="A596" t="s">
        <v>1466</v>
      </c>
      <c r="B596">
        <v>7271</v>
      </c>
      <c r="C596" t="s">
        <v>1467</v>
      </c>
    </row>
    <row r="597" spans="1:3">
      <c r="A597" t="s">
        <v>1468</v>
      </c>
      <c r="B597">
        <v>7280</v>
      </c>
      <c r="C597" t="s">
        <v>1469</v>
      </c>
    </row>
    <row r="598" spans="1:3">
      <c r="A598" t="s">
        <v>1470</v>
      </c>
      <c r="B598">
        <v>7290</v>
      </c>
      <c r="C598" t="s">
        <v>1471</v>
      </c>
    </row>
    <row r="599" spans="1:3">
      <c r="A599" t="s">
        <v>1472</v>
      </c>
      <c r="B599">
        <v>7291</v>
      </c>
      <c r="C599" t="s">
        <v>1473</v>
      </c>
    </row>
    <row r="600" spans="1:3">
      <c r="A600" t="s">
        <v>2919</v>
      </c>
      <c r="B600">
        <v>7292</v>
      </c>
      <c r="C600" t="s">
        <v>2920</v>
      </c>
    </row>
    <row r="601" spans="1:3">
      <c r="A601" t="s">
        <v>1474</v>
      </c>
      <c r="B601">
        <v>7300</v>
      </c>
      <c r="C601" t="s">
        <v>1475</v>
      </c>
    </row>
    <row r="602" spans="1:3">
      <c r="A602" t="s">
        <v>1476</v>
      </c>
      <c r="B602">
        <v>7301</v>
      </c>
      <c r="C602" t="s">
        <v>1477</v>
      </c>
    </row>
    <row r="603" spans="1:3">
      <c r="A603" t="s">
        <v>1478</v>
      </c>
      <c r="B603">
        <v>7304</v>
      </c>
      <c r="C603" t="s">
        <v>1479</v>
      </c>
    </row>
    <row r="604" spans="1:3">
      <c r="A604" t="s">
        <v>1480</v>
      </c>
      <c r="B604">
        <v>7305</v>
      </c>
      <c r="C604" t="s">
        <v>1481</v>
      </c>
    </row>
    <row r="605" spans="1:3">
      <c r="A605" t="s">
        <v>1482</v>
      </c>
      <c r="B605">
        <v>7311</v>
      </c>
      <c r="C605" t="s">
        <v>1483</v>
      </c>
    </row>
    <row r="606" spans="1:3">
      <c r="A606" t="s">
        <v>1484</v>
      </c>
      <c r="B606">
        <v>7320</v>
      </c>
      <c r="C606" t="s">
        <v>1485</v>
      </c>
    </row>
    <row r="607" spans="1:3">
      <c r="A607" t="s">
        <v>1486</v>
      </c>
      <c r="B607">
        <v>7330</v>
      </c>
      <c r="C607" t="s">
        <v>1487</v>
      </c>
    </row>
    <row r="608" spans="1:3">
      <c r="A608" t="s">
        <v>1488</v>
      </c>
      <c r="B608">
        <v>7331</v>
      </c>
      <c r="C608" t="s">
        <v>1489</v>
      </c>
    </row>
    <row r="609" spans="1:3">
      <c r="A609" t="s">
        <v>1490</v>
      </c>
      <c r="B609">
        <v>7340</v>
      </c>
      <c r="C609" t="s">
        <v>1491</v>
      </c>
    </row>
    <row r="610" spans="1:3">
      <c r="A610" t="s">
        <v>1492</v>
      </c>
      <c r="B610">
        <v>7341</v>
      </c>
      <c r="C610" t="s">
        <v>1493</v>
      </c>
    </row>
    <row r="611" spans="1:3">
      <c r="A611" t="s">
        <v>1494</v>
      </c>
      <c r="B611">
        <v>7350</v>
      </c>
      <c r="C611" t="s">
        <v>1495</v>
      </c>
    </row>
    <row r="612" spans="1:3">
      <c r="A612" t="s">
        <v>1496</v>
      </c>
      <c r="B612">
        <v>7360</v>
      </c>
      <c r="C612" t="s">
        <v>1497</v>
      </c>
    </row>
    <row r="613" spans="1:3">
      <c r="A613" t="s">
        <v>1498</v>
      </c>
      <c r="B613">
        <v>7361</v>
      </c>
      <c r="C613" t="s">
        <v>1499</v>
      </c>
    </row>
    <row r="614" spans="1:3">
      <c r="A614" t="s">
        <v>1500</v>
      </c>
      <c r="B614">
        <v>7370</v>
      </c>
      <c r="C614" t="s">
        <v>1501</v>
      </c>
    </row>
    <row r="615" spans="1:3">
      <c r="A615" t="s">
        <v>1502</v>
      </c>
      <c r="B615">
        <v>7380</v>
      </c>
      <c r="C615" t="s">
        <v>1503</v>
      </c>
    </row>
    <row r="616" spans="1:3">
      <c r="A616" t="s">
        <v>2378</v>
      </c>
      <c r="B616">
        <v>7383</v>
      </c>
      <c r="C616" t="s">
        <v>2379</v>
      </c>
    </row>
    <row r="617" spans="1:3">
      <c r="A617" t="s">
        <v>1504</v>
      </c>
      <c r="B617">
        <v>7390</v>
      </c>
      <c r="C617" t="s">
        <v>1505</v>
      </c>
    </row>
    <row r="618" spans="1:3">
      <c r="A618" t="s">
        <v>1506</v>
      </c>
      <c r="B618">
        <v>7400</v>
      </c>
      <c r="C618" t="s">
        <v>1507</v>
      </c>
    </row>
    <row r="619" spans="1:3">
      <c r="A619" t="s">
        <v>1508</v>
      </c>
      <c r="B619">
        <v>7401</v>
      </c>
      <c r="C619" t="s">
        <v>1509</v>
      </c>
    </row>
    <row r="620" spans="1:3">
      <c r="A620" t="s">
        <v>1510</v>
      </c>
      <c r="B620">
        <v>7403</v>
      </c>
      <c r="C620" t="s">
        <v>1511</v>
      </c>
    </row>
    <row r="621" spans="1:3">
      <c r="A621" t="s">
        <v>1512</v>
      </c>
      <c r="B621">
        <v>7405</v>
      </c>
      <c r="C621" t="s">
        <v>1513</v>
      </c>
    </row>
    <row r="622" spans="1:3">
      <c r="A622" t="s">
        <v>1514</v>
      </c>
      <c r="B622">
        <v>7409</v>
      </c>
      <c r="C622" t="s">
        <v>1515</v>
      </c>
    </row>
    <row r="623" spans="1:3">
      <c r="A623" t="s">
        <v>1516</v>
      </c>
      <c r="B623">
        <v>7410</v>
      </c>
      <c r="C623" t="s">
        <v>1517</v>
      </c>
    </row>
    <row r="624" spans="1:3">
      <c r="A624" t="s">
        <v>1518</v>
      </c>
      <c r="B624">
        <v>7411</v>
      </c>
      <c r="C624" t="s">
        <v>1519</v>
      </c>
    </row>
    <row r="625" spans="1:3">
      <c r="A625" t="s">
        <v>1520</v>
      </c>
      <c r="B625">
        <v>7420</v>
      </c>
      <c r="C625" t="s">
        <v>1521</v>
      </c>
    </row>
    <row r="626" spans="1:3">
      <c r="A626" t="s">
        <v>1522</v>
      </c>
      <c r="B626">
        <v>7421</v>
      </c>
      <c r="C626" t="s">
        <v>1523</v>
      </c>
    </row>
    <row r="627" spans="1:3">
      <c r="A627" t="s">
        <v>1524</v>
      </c>
      <c r="B627">
        <v>7422</v>
      </c>
      <c r="C627" t="s">
        <v>1525</v>
      </c>
    </row>
    <row r="628" spans="1:3">
      <c r="A628" t="s">
        <v>1526</v>
      </c>
      <c r="B628">
        <v>7430</v>
      </c>
      <c r="C628" t="s">
        <v>1527</v>
      </c>
    </row>
    <row r="629" spans="1:3">
      <c r="A629" t="s">
        <v>1528</v>
      </c>
      <c r="B629">
        <v>7440</v>
      </c>
      <c r="C629" t="s">
        <v>1529</v>
      </c>
    </row>
    <row r="630" spans="1:3">
      <c r="A630" t="s">
        <v>1530</v>
      </c>
      <c r="B630">
        <v>7450</v>
      </c>
      <c r="C630" t="s">
        <v>1531</v>
      </c>
    </row>
    <row r="631" spans="1:3">
      <c r="A631" t="s">
        <v>1532</v>
      </c>
      <c r="B631">
        <v>7451</v>
      </c>
      <c r="C631" t="s">
        <v>1533</v>
      </c>
    </row>
    <row r="632" spans="1:3">
      <c r="A632" t="s">
        <v>1534</v>
      </c>
      <c r="B632">
        <v>7460</v>
      </c>
      <c r="C632" t="s">
        <v>1535</v>
      </c>
    </row>
    <row r="633" spans="1:3">
      <c r="A633" t="s">
        <v>1536</v>
      </c>
      <c r="B633">
        <v>7461</v>
      </c>
      <c r="C633" t="s">
        <v>1537</v>
      </c>
    </row>
    <row r="634" spans="1:3">
      <c r="A634" t="s">
        <v>1538</v>
      </c>
      <c r="B634">
        <v>7470</v>
      </c>
      <c r="C634" t="s">
        <v>1539</v>
      </c>
    </row>
    <row r="635" spans="1:3">
      <c r="A635" t="s">
        <v>1540</v>
      </c>
      <c r="B635">
        <v>7471</v>
      </c>
      <c r="C635" t="s">
        <v>1541</v>
      </c>
    </row>
    <row r="636" spans="1:3">
      <c r="A636" t="s">
        <v>1542</v>
      </c>
      <c r="B636">
        <v>7480</v>
      </c>
      <c r="C636" t="s">
        <v>1543</v>
      </c>
    </row>
    <row r="637" spans="1:3">
      <c r="A637" t="s">
        <v>1544</v>
      </c>
      <c r="B637">
        <v>7481</v>
      </c>
      <c r="C637" t="s">
        <v>1545</v>
      </c>
    </row>
    <row r="638" spans="1:3">
      <c r="A638" t="s">
        <v>1546</v>
      </c>
      <c r="B638">
        <v>7490</v>
      </c>
      <c r="C638" t="s">
        <v>1547</v>
      </c>
    </row>
    <row r="639" spans="1:3">
      <c r="A639" t="s">
        <v>1548</v>
      </c>
      <c r="B639">
        <v>7500</v>
      </c>
      <c r="C639" t="s">
        <v>1549</v>
      </c>
    </row>
    <row r="640" spans="1:3">
      <c r="A640" t="s">
        <v>1550</v>
      </c>
      <c r="B640">
        <v>7510</v>
      </c>
      <c r="C640" t="s">
        <v>1551</v>
      </c>
    </row>
    <row r="641" spans="1:3">
      <c r="A641" t="s">
        <v>1552</v>
      </c>
      <c r="B641">
        <v>7520</v>
      </c>
      <c r="C641" t="s">
        <v>1553</v>
      </c>
    </row>
    <row r="642" spans="1:3">
      <c r="A642" t="s">
        <v>1554</v>
      </c>
      <c r="B642">
        <v>7530</v>
      </c>
      <c r="C642" t="s">
        <v>1555</v>
      </c>
    </row>
    <row r="643" spans="1:3">
      <c r="A643" t="s">
        <v>1556</v>
      </c>
      <c r="B643">
        <v>7531</v>
      </c>
      <c r="C643" t="s">
        <v>1557</v>
      </c>
    </row>
    <row r="644" spans="1:3">
      <c r="A644" t="s">
        <v>1558</v>
      </c>
      <c r="B644">
        <v>7540</v>
      </c>
      <c r="C644" t="s">
        <v>1559</v>
      </c>
    </row>
    <row r="645" spans="1:3">
      <c r="A645" t="s">
        <v>1560</v>
      </c>
      <c r="B645">
        <v>7541</v>
      </c>
      <c r="C645" t="s">
        <v>1561</v>
      </c>
    </row>
    <row r="646" spans="1:3">
      <c r="A646" t="s">
        <v>1562</v>
      </c>
      <c r="B646">
        <v>7550</v>
      </c>
      <c r="C646" t="s">
        <v>1563</v>
      </c>
    </row>
    <row r="647" spans="1:3">
      <c r="A647" t="s">
        <v>1564</v>
      </c>
      <c r="B647">
        <v>7551</v>
      </c>
      <c r="C647" t="s">
        <v>1565</v>
      </c>
    </row>
    <row r="648" spans="1:3">
      <c r="A648" t="s">
        <v>1566</v>
      </c>
      <c r="B648">
        <v>7552</v>
      </c>
      <c r="C648" t="s">
        <v>1567</v>
      </c>
    </row>
    <row r="649" spans="1:3">
      <c r="A649" t="s">
        <v>1568</v>
      </c>
      <c r="B649">
        <v>7553</v>
      </c>
      <c r="C649" t="s">
        <v>770</v>
      </c>
    </row>
    <row r="650" spans="1:3">
      <c r="A650" t="s">
        <v>1569</v>
      </c>
      <c r="B650">
        <v>7560</v>
      </c>
      <c r="C650" t="s">
        <v>1570</v>
      </c>
    </row>
    <row r="651" spans="1:3">
      <c r="A651" t="s">
        <v>1571</v>
      </c>
      <c r="B651">
        <v>7561</v>
      </c>
      <c r="C651" t="s">
        <v>1572</v>
      </c>
    </row>
    <row r="652" spans="1:3">
      <c r="A652" t="s">
        <v>2325</v>
      </c>
      <c r="B652">
        <v>7562</v>
      </c>
      <c r="C652" t="s">
        <v>2326</v>
      </c>
    </row>
    <row r="653" spans="1:3">
      <c r="A653" t="s">
        <v>1573</v>
      </c>
      <c r="B653">
        <v>7570</v>
      </c>
      <c r="C653" t="s">
        <v>1574</v>
      </c>
    </row>
    <row r="654" spans="1:3">
      <c r="A654" t="s">
        <v>1575</v>
      </c>
      <c r="B654">
        <v>7580</v>
      </c>
      <c r="C654" t="s">
        <v>1576</v>
      </c>
    </row>
    <row r="655" spans="1:3">
      <c r="A655" t="s">
        <v>1577</v>
      </c>
      <c r="B655">
        <v>7581</v>
      </c>
      <c r="C655" t="s">
        <v>1578</v>
      </c>
    </row>
    <row r="656" spans="1:3">
      <c r="A656" t="s">
        <v>1579</v>
      </c>
      <c r="B656">
        <v>7584</v>
      </c>
      <c r="C656" t="s">
        <v>1580</v>
      </c>
    </row>
    <row r="657" spans="1:3">
      <c r="A657" t="s">
        <v>1581</v>
      </c>
      <c r="B657">
        <v>7600</v>
      </c>
      <c r="C657" t="s">
        <v>1582</v>
      </c>
    </row>
    <row r="658" spans="1:3">
      <c r="A658" t="s">
        <v>1583</v>
      </c>
      <c r="B658">
        <v>7601</v>
      </c>
      <c r="C658" t="s">
        <v>1584</v>
      </c>
    </row>
    <row r="659" spans="1:3">
      <c r="A659" t="s">
        <v>1585</v>
      </c>
      <c r="B659">
        <v>7604</v>
      </c>
      <c r="C659" t="s">
        <v>1586</v>
      </c>
    </row>
    <row r="660" spans="1:3">
      <c r="A660" t="s">
        <v>1587</v>
      </c>
      <c r="B660">
        <v>7610</v>
      </c>
      <c r="C660" t="s">
        <v>1588</v>
      </c>
    </row>
    <row r="661" spans="1:3">
      <c r="A661" t="s">
        <v>1589</v>
      </c>
      <c r="B661">
        <v>7611</v>
      </c>
      <c r="C661" t="s">
        <v>1590</v>
      </c>
    </row>
    <row r="662" spans="1:3">
      <c r="A662" t="s">
        <v>1591</v>
      </c>
      <c r="B662">
        <v>7614</v>
      </c>
      <c r="C662" t="s">
        <v>1592</v>
      </c>
    </row>
    <row r="663" spans="1:3">
      <c r="A663" t="s">
        <v>2327</v>
      </c>
      <c r="B663">
        <v>7620</v>
      </c>
      <c r="C663" t="s">
        <v>2328</v>
      </c>
    </row>
    <row r="664" spans="1:3">
      <c r="A664" t="s">
        <v>1593</v>
      </c>
      <c r="B664">
        <v>7660</v>
      </c>
      <c r="C664" t="s">
        <v>1594</v>
      </c>
    </row>
    <row r="665" spans="1:3">
      <c r="A665" t="s">
        <v>1595</v>
      </c>
      <c r="B665">
        <v>7690</v>
      </c>
      <c r="C665" t="s">
        <v>1596</v>
      </c>
    </row>
    <row r="666" spans="1:3">
      <c r="A666" t="s">
        <v>1597</v>
      </c>
      <c r="B666">
        <v>7710</v>
      </c>
      <c r="C666" t="s">
        <v>1598</v>
      </c>
    </row>
    <row r="667" spans="1:3">
      <c r="A667" t="s">
        <v>1599</v>
      </c>
      <c r="B667">
        <v>7720</v>
      </c>
      <c r="C667" t="s">
        <v>1600</v>
      </c>
    </row>
    <row r="668" spans="1:3">
      <c r="A668" t="s">
        <v>1601</v>
      </c>
      <c r="B668">
        <v>7740</v>
      </c>
      <c r="C668" t="s">
        <v>1602</v>
      </c>
    </row>
    <row r="669" spans="1:3">
      <c r="A669" t="s">
        <v>1603</v>
      </c>
      <c r="B669">
        <v>7750</v>
      </c>
      <c r="C669" t="s">
        <v>1604</v>
      </c>
    </row>
    <row r="670" spans="1:3">
      <c r="A670" t="s">
        <v>1605</v>
      </c>
      <c r="B670">
        <v>7751</v>
      </c>
      <c r="C670" t="s">
        <v>1606</v>
      </c>
    </row>
    <row r="671" spans="1:3">
      <c r="A671" t="s">
        <v>1607</v>
      </c>
      <c r="B671">
        <v>7754</v>
      </c>
      <c r="C671" t="s">
        <v>1608</v>
      </c>
    </row>
    <row r="672" spans="1:3">
      <c r="A672" t="s">
        <v>1609</v>
      </c>
      <c r="B672">
        <v>7760</v>
      </c>
      <c r="C672" t="s">
        <v>1610</v>
      </c>
    </row>
    <row r="673" spans="1:3">
      <c r="A673" t="s">
        <v>1611</v>
      </c>
      <c r="B673">
        <v>7770</v>
      </c>
      <c r="C673" t="s">
        <v>1612</v>
      </c>
    </row>
    <row r="674" spans="1:3">
      <c r="A674" t="s">
        <v>1613</v>
      </c>
      <c r="B674">
        <v>7799</v>
      </c>
      <c r="C674" t="s">
        <v>1614</v>
      </c>
    </row>
    <row r="675" spans="1:3">
      <c r="A675" t="s">
        <v>1615</v>
      </c>
      <c r="B675">
        <v>7800</v>
      </c>
      <c r="C675" t="s">
        <v>1616</v>
      </c>
    </row>
    <row r="676" spans="1:3">
      <c r="A676" t="s">
        <v>1617</v>
      </c>
      <c r="B676">
        <v>7810</v>
      </c>
      <c r="C676" t="s">
        <v>1618</v>
      </c>
    </row>
    <row r="677" spans="1:3">
      <c r="A677" t="s">
        <v>1619</v>
      </c>
      <c r="B677">
        <v>7820</v>
      </c>
      <c r="C677" t="s">
        <v>1620</v>
      </c>
    </row>
    <row r="678" spans="1:3">
      <c r="A678" t="s">
        <v>1621</v>
      </c>
      <c r="B678">
        <v>7821</v>
      </c>
      <c r="C678" t="s">
        <v>1622</v>
      </c>
    </row>
    <row r="679" spans="1:3">
      <c r="A679" t="s">
        <v>1623</v>
      </c>
      <c r="B679">
        <v>7822</v>
      </c>
      <c r="C679" t="s">
        <v>1624</v>
      </c>
    </row>
    <row r="680" spans="1:3">
      <c r="A680" t="s">
        <v>1625</v>
      </c>
      <c r="B680">
        <v>7823</v>
      </c>
      <c r="C680" t="s">
        <v>1626</v>
      </c>
    </row>
    <row r="681" spans="1:3">
      <c r="A681" t="s">
        <v>1627</v>
      </c>
      <c r="B681">
        <v>7824</v>
      </c>
      <c r="C681" t="s">
        <v>1628</v>
      </c>
    </row>
    <row r="682" spans="1:3">
      <c r="A682" t="s">
        <v>1629</v>
      </c>
      <c r="B682">
        <v>7825</v>
      </c>
      <c r="C682" t="s">
        <v>1620</v>
      </c>
    </row>
    <row r="683" spans="1:3">
      <c r="A683" t="s">
        <v>1630</v>
      </c>
      <c r="B683">
        <v>7826</v>
      </c>
      <c r="C683" t="s">
        <v>1631</v>
      </c>
    </row>
    <row r="684" spans="1:3">
      <c r="A684" t="s">
        <v>1632</v>
      </c>
      <c r="B684">
        <v>7827</v>
      </c>
      <c r="C684" t="s">
        <v>1633</v>
      </c>
    </row>
    <row r="685" spans="1:3">
      <c r="A685" t="s">
        <v>2779</v>
      </c>
      <c r="B685">
        <v>7850</v>
      </c>
      <c r="C685" t="s">
        <v>2780</v>
      </c>
    </row>
    <row r="686" spans="1:3">
      <c r="A686" t="s">
        <v>2603</v>
      </c>
      <c r="B686">
        <v>7861</v>
      </c>
      <c r="C686" t="s">
        <v>2604</v>
      </c>
    </row>
    <row r="687" spans="1:3">
      <c r="A687" t="s">
        <v>2605</v>
      </c>
      <c r="B687">
        <v>7864</v>
      </c>
      <c r="C687" t="s">
        <v>2606</v>
      </c>
    </row>
    <row r="688" spans="1:3">
      <c r="A688" t="s">
        <v>1634</v>
      </c>
      <c r="B688">
        <v>7870</v>
      </c>
      <c r="C688" t="s">
        <v>1635</v>
      </c>
    </row>
    <row r="689" spans="1:3">
      <c r="A689" t="s">
        <v>2921</v>
      </c>
      <c r="B689">
        <v>7902</v>
      </c>
      <c r="C689" t="s">
        <v>2922</v>
      </c>
    </row>
    <row r="690" spans="1:3">
      <c r="A690" t="s">
        <v>2923</v>
      </c>
      <c r="B690">
        <v>7903</v>
      </c>
      <c r="C690" t="s">
        <v>2924</v>
      </c>
    </row>
    <row r="691" spans="1:3">
      <c r="A691" t="s">
        <v>1636</v>
      </c>
      <c r="B691">
        <v>7909</v>
      </c>
      <c r="C691" t="s">
        <v>1637</v>
      </c>
    </row>
    <row r="692" spans="1:3">
      <c r="A692" t="s">
        <v>1638</v>
      </c>
      <c r="B692">
        <v>7922</v>
      </c>
      <c r="C692" t="s">
        <v>1639</v>
      </c>
    </row>
    <row r="693" spans="1:3">
      <c r="A693" t="s">
        <v>1640</v>
      </c>
      <c r="B693">
        <v>7930</v>
      </c>
      <c r="C693" t="s">
        <v>1641</v>
      </c>
    </row>
    <row r="694" spans="1:3">
      <c r="A694" t="s">
        <v>1642</v>
      </c>
      <c r="B694">
        <v>7940</v>
      </c>
      <c r="C694" t="s">
        <v>1643</v>
      </c>
    </row>
    <row r="695" spans="1:3">
      <c r="A695" t="s">
        <v>1644</v>
      </c>
      <c r="B695">
        <v>7941</v>
      </c>
      <c r="C695" t="s">
        <v>1645</v>
      </c>
    </row>
    <row r="696" spans="1:3">
      <c r="A696" t="s">
        <v>1646</v>
      </c>
      <c r="B696">
        <v>7944</v>
      </c>
      <c r="C696" t="s">
        <v>1647</v>
      </c>
    </row>
    <row r="697" spans="1:3">
      <c r="A697" t="s">
        <v>2781</v>
      </c>
      <c r="B697">
        <v>7950</v>
      </c>
      <c r="C697" t="s">
        <v>2782</v>
      </c>
    </row>
    <row r="698" spans="1:3">
      <c r="A698" t="s">
        <v>1648</v>
      </c>
      <c r="B698">
        <v>7951</v>
      </c>
      <c r="C698" t="s">
        <v>1637</v>
      </c>
    </row>
    <row r="699" spans="1:3">
      <c r="A699" t="s">
        <v>1649</v>
      </c>
      <c r="B699">
        <v>7952</v>
      </c>
      <c r="C699" t="s">
        <v>1650</v>
      </c>
    </row>
    <row r="700" spans="1:3">
      <c r="A700" t="s">
        <v>2783</v>
      </c>
      <c r="B700">
        <v>7955</v>
      </c>
      <c r="C700" t="s">
        <v>2784</v>
      </c>
    </row>
    <row r="701" spans="1:3">
      <c r="A701" t="s">
        <v>1651</v>
      </c>
      <c r="B701">
        <v>7960</v>
      </c>
      <c r="C701" t="s">
        <v>1652</v>
      </c>
    </row>
    <row r="702" spans="1:3">
      <c r="A702" t="s">
        <v>1653</v>
      </c>
      <c r="B702">
        <v>7980</v>
      </c>
      <c r="C702" t="s">
        <v>1654</v>
      </c>
    </row>
    <row r="703" spans="1:3">
      <c r="A703" t="s">
        <v>1655</v>
      </c>
      <c r="B703">
        <v>7995</v>
      </c>
      <c r="C703" t="s">
        <v>1656</v>
      </c>
    </row>
    <row r="704" spans="1:3">
      <c r="A704" t="s">
        <v>1657</v>
      </c>
      <c r="B704">
        <v>7997</v>
      </c>
      <c r="C704" t="s">
        <v>1658</v>
      </c>
    </row>
    <row r="705" spans="1:3">
      <c r="A705" t="s">
        <v>2307</v>
      </c>
      <c r="B705">
        <v>7998</v>
      </c>
      <c r="C705" t="s">
        <v>2308</v>
      </c>
    </row>
    <row r="706" spans="1:3">
      <c r="A706" t="s">
        <v>1659</v>
      </c>
      <c r="B706">
        <v>8050</v>
      </c>
      <c r="C706" t="s">
        <v>1660</v>
      </c>
    </row>
    <row r="707" spans="1:3">
      <c r="A707" t="s">
        <v>2785</v>
      </c>
      <c r="B707">
        <v>8060</v>
      </c>
      <c r="C707" t="s">
        <v>2786</v>
      </c>
    </row>
    <row r="708" spans="1:3">
      <c r="A708" t="s">
        <v>2787</v>
      </c>
      <c r="B708">
        <v>8061</v>
      </c>
      <c r="C708" t="s">
        <v>2788</v>
      </c>
    </row>
    <row r="709" spans="1:3">
      <c r="A709" t="s">
        <v>2789</v>
      </c>
      <c r="B709">
        <v>8062</v>
      </c>
      <c r="C709" t="s">
        <v>2790</v>
      </c>
    </row>
    <row r="710" spans="1:3">
      <c r="A710" t="s">
        <v>2791</v>
      </c>
      <c r="B710">
        <v>8063</v>
      </c>
      <c r="C710" t="s">
        <v>2792</v>
      </c>
    </row>
    <row r="711" spans="1:3">
      <c r="A711" t="s">
        <v>2793</v>
      </c>
      <c r="B711">
        <v>8064</v>
      </c>
      <c r="C711" t="s">
        <v>2794</v>
      </c>
    </row>
    <row r="712" spans="1:3">
      <c r="A712" t="s">
        <v>2795</v>
      </c>
      <c r="B712">
        <v>8065</v>
      </c>
      <c r="C712" t="s">
        <v>2796</v>
      </c>
    </row>
    <row r="713" spans="1:3">
      <c r="A713" t="s">
        <v>2797</v>
      </c>
      <c r="B713">
        <v>8066</v>
      </c>
      <c r="C713" t="s">
        <v>2798</v>
      </c>
    </row>
    <row r="714" spans="1:3">
      <c r="A714" t="s">
        <v>1661</v>
      </c>
      <c r="B714">
        <v>8070</v>
      </c>
      <c r="C714" t="s">
        <v>1174</v>
      </c>
    </row>
    <row r="715" spans="1:3">
      <c r="A715" t="s">
        <v>1662</v>
      </c>
      <c r="B715">
        <v>8071</v>
      </c>
      <c r="C715" t="s">
        <v>1663</v>
      </c>
    </row>
    <row r="716" spans="1:3">
      <c r="A716" t="s">
        <v>1664</v>
      </c>
      <c r="B716">
        <v>8072</v>
      </c>
      <c r="C716" t="s">
        <v>1665</v>
      </c>
    </row>
    <row r="717" spans="1:3">
      <c r="A717" t="s">
        <v>1666</v>
      </c>
      <c r="B717">
        <v>8074</v>
      </c>
      <c r="C717" t="s">
        <v>1667</v>
      </c>
    </row>
    <row r="718" spans="1:3">
      <c r="A718" t="s">
        <v>1668</v>
      </c>
      <c r="B718">
        <v>8075</v>
      </c>
      <c r="C718" t="s">
        <v>1669</v>
      </c>
    </row>
    <row r="719" spans="1:3">
      <c r="A719" t="s">
        <v>1670</v>
      </c>
      <c r="B719">
        <v>8076</v>
      </c>
      <c r="C719" t="s">
        <v>1671</v>
      </c>
    </row>
    <row r="720" spans="1:3">
      <c r="A720" t="s">
        <v>1672</v>
      </c>
      <c r="B720">
        <v>8110</v>
      </c>
      <c r="C720" t="s">
        <v>1673</v>
      </c>
    </row>
    <row r="721" spans="1:3">
      <c r="A721" t="s">
        <v>1674</v>
      </c>
      <c r="B721">
        <v>8111</v>
      </c>
      <c r="C721" t="s">
        <v>1675</v>
      </c>
    </row>
    <row r="722" spans="1:3">
      <c r="A722" t="s">
        <v>1676</v>
      </c>
      <c r="B722">
        <v>8120</v>
      </c>
      <c r="C722" t="s">
        <v>1677</v>
      </c>
    </row>
    <row r="723" spans="1:3">
      <c r="A723" t="s">
        <v>1678</v>
      </c>
      <c r="B723">
        <v>8130</v>
      </c>
      <c r="C723" t="s">
        <v>1679</v>
      </c>
    </row>
    <row r="724" spans="1:3">
      <c r="A724" t="s">
        <v>1680</v>
      </c>
      <c r="B724">
        <v>8131</v>
      </c>
      <c r="C724" t="s">
        <v>1681</v>
      </c>
    </row>
    <row r="725" spans="1:3">
      <c r="A725" t="s">
        <v>1682</v>
      </c>
      <c r="B725">
        <v>8140</v>
      </c>
      <c r="C725" t="s">
        <v>1683</v>
      </c>
    </row>
    <row r="726" spans="1:3">
      <c r="A726" t="s">
        <v>1684</v>
      </c>
      <c r="B726">
        <v>8150</v>
      </c>
      <c r="C726" t="s">
        <v>1685</v>
      </c>
    </row>
    <row r="727" spans="1:3">
      <c r="A727" t="s">
        <v>1686</v>
      </c>
      <c r="B727">
        <v>8170</v>
      </c>
      <c r="C727" t="s">
        <v>1687</v>
      </c>
    </row>
    <row r="728" spans="1:3">
      <c r="A728" t="s">
        <v>1688</v>
      </c>
      <c r="B728">
        <v>8171</v>
      </c>
      <c r="C728" t="s">
        <v>1689</v>
      </c>
    </row>
    <row r="729" spans="1:3">
      <c r="A729" t="s">
        <v>1690</v>
      </c>
      <c r="B729">
        <v>8194</v>
      </c>
      <c r="C729" t="s">
        <v>1691</v>
      </c>
    </row>
    <row r="730" spans="1:3">
      <c r="A730" t="s">
        <v>1692</v>
      </c>
      <c r="B730">
        <v>8199</v>
      </c>
      <c r="C730" t="s">
        <v>1693</v>
      </c>
    </row>
    <row r="731" spans="1:3">
      <c r="A731" t="s">
        <v>1694</v>
      </c>
      <c r="B731">
        <v>8200</v>
      </c>
      <c r="C731" t="s">
        <v>1695</v>
      </c>
    </row>
    <row r="732" spans="1:3">
      <c r="A732" t="s">
        <v>1696</v>
      </c>
      <c r="B732">
        <v>8201</v>
      </c>
      <c r="C732" t="s">
        <v>1697</v>
      </c>
    </row>
    <row r="733" spans="1:3">
      <c r="A733" t="s">
        <v>1698</v>
      </c>
      <c r="B733">
        <v>8204</v>
      </c>
      <c r="C733" t="s">
        <v>1699</v>
      </c>
    </row>
    <row r="734" spans="1:3">
      <c r="A734" t="s">
        <v>1700</v>
      </c>
      <c r="B734">
        <v>8207</v>
      </c>
      <c r="C734" t="s">
        <v>1691</v>
      </c>
    </row>
    <row r="735" spans="1:3">
      <c r="A735" t="s">
        <v>1701</v>
      </c>
      <c r="B735">
        <v>8208</v>
      </c>
      <c r="C735" t="s">
        <v>1691</v>
      </c>
    </row>
    <row r="736" spans="1:3">
      <c r="A736" t="s">
        <v>1702</v>
      </c>
      <c r="B736">
        <v>8209</v>
      </c>
      <c r="C736" t="s">
        <v>1691</v>
      </c>
    </row>
    <row r="737" spans="1:3">
      <c r="A737" t="s">
        <v>1703</v>
      </c>
      <c r="B737">
        <v>8210</v>
      </c>
      <c r="C737" t="s">
        <v>1704</v>
      </c>
    </row>
    <row r="738" spans="1:3">
      <c r="A738" t="s">
        <v>1705</v>
      </c>
      <c r="B738">
        <v>8212</v>
      </c>
      <c r="C738" t="s">
        <v>1691</v>
      </c>
    </row>
    <row r="739" spans="1:3">
      <c r="A739" t="s">
        <v>1706</v>
      </c>
      <c r="B739">
        <v>8213</v>
      </c>
      <c r="C739" t="s">
        <v>1707</v>
      </c>
    </row>
    <row r="740" spans="1:3">
      <c r="A740" t="s">
        <v>1708</v>
      </c>
      <c r="B740">
        <v>8214</v>
      </c>
      <c r="C740" t="s">
        <v>1709</v>
      </c>
    </row>
    <row r="741" spans="1:3">
      <c r="A741" t="s">
        <v>1710</v>
      </c>
      <c r="B741">
        <v>8215</v>
      </c>
      <c r="C741" t="s">
        <v>1711</v>
      </c>
    </row>
    <row r="742" spans="1:3">
      <c r="A742" t="s">
        <v>1712</v>
      </c>
      <c r="B742">
        <v>8216</v>
      </c>
      <c r="C742" t="s">
        <v>1713</v>
      </c>
    </row>
    <row r="743" spans="1:3">
      <c r="A743" t="s">
        <v>1714</v>
      </c>
      <c r="B743">
        <v>8218</v>
      </c>
      <c r="C743" t="s">
        <v>1691</v>
      </c>
    </row>
    <row r="744" spans="1:3">
      <c r="A744" t="s">
        <v>1715</v>
      </c>
      <c r="B744">
        <v>8219</v>
      </c>
      <c r="C744" t="s">
        <v>1716</v>
      </c>
    </row>
    <row r="745" spans="1:3">
      <c r="A745" t="s">
        <v>2799</v>
      </c>
      <c r="B745">
        <v>8220</v>
      </c>
      <c r="C745" t="s">
        <v>1691</v>
      </c>
    </row>
    <row r="746" spans="1:3">
      <c r="A746" t="s">
        <v>1717</v>
      </c>
      <c r="B746">
        <v>8221</v>
      </c>
      <c r="C746" t="s">
        <v>1691</v>
      </c>
    </row>
    <row r="747" spans="1:3">
      <c r="A747" t="s">
        <v>1718</v>
      </c>
      <c r="B747">
        <v>8236</v>
      </c>
      <c r="C747" t="s">
        <v>1719</v>
      </c>
    </row>
    <row r="748" spans="1:3">
      <c r="A748" t="s">
        <v>1720</v>
      </c>
      <c r="B748">
        <v>8238</v>
      </c>
      <c r="C748" t="s">
        <v>1691</v>
      </c>
    </row>
    <row r="749" spans="1:3">
      <c r="A749" t="s">
        <v>1721</v>
      </c>
      <c r="B749">
        <v>8239</v>
      </c>
      <c r="C749" t="s">
        <v>1691</v>
      </c>
    </row>
    <row r="750" spans="1:3">
      <c r="A750" t="s">
        <v>1722</v>
      </c>
      <c r="B750">
        <v>8242</v>
      </c>
      <c r="C750" t="s">
        <v>1723</v>
      </c>
    </row>
    <row r="751" spans="1:3">
      <c r="A751" t="s">
        <v>1724</v>
      </c>
      <c r="B751">
        <v>8247</v>
      </c>
      <c r="C751" t="s">
        <v>1691</v>
      </c>
    </row>
    <row r="752" spans="1:3">
      <c r="A752" t="s">
        <v>1725</v>
      </c>
      <c r="B752">
        <v>8260</v>
      </c>
      <c r="C752" t="s">
        <v>1726</v>
      </c>
    </row>
    <row r="753" spans="1:3">
      <c r="A753" t="s">
        <v>1727</v>
      </c>
      <c r="B753">
        <v>8268</v>
      </c>
      <c r="C753" t="s">
        <v>1728</v>
      </c>
    </row>
    <row r="754" spans="1:3">
      <c r="A754" t="s">
        <v>1729</v>
      </c>
      <c r="B754">
        <v>8720</v>
      </c>
      <c r="C754" t="s">
        <v>1730</v>
      </c>
    </row>
    <row r="755" spans="1:3">
      <c r="A755" t="s">
        <v>1731</v>
      </c>
      <c r="B755">
        <v>8777</v>
      </c>
      <c r="C755" t="s">
        <v>1691</v>
      </c>
    </row>
    <row r="756" spans="1:3">
      <c r="A756" t="s">
        <v>1732</v>
      </c>
      <c r="B756">
        <v>8778</v>
      </c>
      <c r="C756" t="s">
        <v>1691</v>
      </c>
    </row>
    <row r="757" spans="1:3">
      <c r="A757" t="s">
        <v>1733</v>
      </c>
      <c r="B757">
        <v>8799</v>
      </c>
      <c r="C757" t="s">
        <v>1691</v>
      </c>
    </row>
    <row r="758" spans="1:3">
      <c r="A758" t="s">
        <v>1734</v>
      </c>
      <c r="B758">
        <v>8937</v>
      </c>
      <c r="C758" t="s">
        <v>1735</v>
      </c>
    </row>
    <row r="759" spans="1:3">
      <c r="A759" t="s">
        <v>1736</v>
      </c>
      <c r="B759">
        <v>8949</v>
      </c>
      <c r="C759" t="s">
        <v>1737</v>
      </c>
    </row>
    <row r="760" spans="1:3">
      <c r="A760" t="s">
        <v>1738</v>
      </c>
      <c r="B760">
        <v>8951</v>
      </c>
      <c r="C760" t="s">
        <v>1739</v>
      </c>
    </row>
    <row r="761" spans="1:3">
      <c r="A761" t="s">
        <v>1740</v>
      </c>
      <c r="B761">
        <v>8994</v>
      </c>
      <c r="C761" t="s">
        <v>1741</v>
      </c>
    </row>
    <row r="762" spans="1:3">
      <c r="A762" t="s">
        <v>2309</v>
      </c>
      <c r="B762">
        <v>8998</v>
      </c>
      <c r="C762" t="s">
        <v>2310</v>
      </c>
    </row>
    <row r="763" spans="1:3">
      <c r="A763" t="s">
        <v>1742</v>
      </c>
      <c r="B763">
        <v>9010</v>
      </c>
      <c r="C763" t="s">
        <v>1743</v>
      </c>
    </row>
    <row r="764" spans="1:3">
      <c r="A764" t="s">
        <v>1744</v>
      </c>
      <c r="B764">
        <v>9011</v>
      </c>
      <c r="C764" t="s">
        <v>1745</v>
      </c>
    </row>
    <row r="765" spans="1:3">
      <c r="A765" t="s">
        <v>1746</v>
      </c>
      <c r="B765">
        <v>9012</v>
      </c>
      <c r="C765" t="s">
        <v>1747</v>
      </c>
    </row>
    <row r="766" spans="1:3">
      <c r="A766" t="s">
        <v>1748</v>
      </c>
      <c r="B766">
        <v>9013</v>
      </c>
      <c r="C766" t="s">
        <v>1749</v>
      </c>
    </row>
    <row r="767" spans="1:3">
      <c r="A767" t="s">
        <v>1750</v>
      </c>
      <c r="B767">
        <v>9014</v>
      </c>
      <c r="C767" t="s">
        <v>1751</v>
      </c>
    </row>
    <row r="768" spans="1:3">
      <c r="A768" t="s">
        <v>2800</v>
      </c>
      <c r="B768">
        <v>9015</v>
      </c>
      <c r="C768" t="s">
        <v>2801</v>
      </c>
    </row>
    <row r="769" spans="1:3">
      <c r="A769" t="s">
        <v>1752</v>
      </c>
      <c r="B769">
        <v>9016</v>
      </c>
      <c r="C769" t="s">
        <v>1753</v>
      </c>
    </row>
    <row r="770" spans="1:3">
      <c r="A770" t="s">
        <v>1754</v>
      </c>
      <c r="B770">
        <v>9017</v>
      </c>
      <c r="C770" t="s">
        <v>1755</v>
      </c>
    </row>
    <row r="771" spans="1:3">
      <c r="A771" t="s">
        <v>1756</v>
      </c>
      <c r="B771">
        <v>9018</v>
      </c>
      <c r="C771" t="s">
        <v>1757</v>
      </c>
    </row>
    <row r="772" spans="1:3">
      <c r="A772" t="s">
        <v>2380</v>
      </c>
      <c r="B772">
        <v>9019</v>
      </c>
      <c r="C772" t="s">
        <v>2381</v>
      </c>
    </row>
    <row r="773" spans="1:3">
      <c r="A773" t="s">
        <v>1758</v>
      </c>
      <c r="B773">
        <v>9020</v>
      </c>
      <c r="C773" t="s">
        <v>1759</v>
      </c>
    </row>
    <row r="774" spans="1:3">
      <c r="A774" t="s">
        <v>1760</v>
      </c>
      <c r="B774">
        <v>9021</v>
      </c>
      <c r="C774" t="s">
        <v>1761</v>
      </c>
    </row>
    <row r="775" spans="1:3">
      <c r="A775" t="s">
        <v>1762</v>
      </c>
      <c r="B775">
        <v>9022</v>
      </c>
      <c r="C775" t="s">
        <v>1763</v>
      </c>
    </row>
    <row r="776" spans="1:3">
      <c r="A776" t="s">
        <v>1764</v>
      </c>
      <c r="B776">
        <v>9023</v>
      </c>
      <c r="C776" t="s">
        <v>1765</v>
      </c>
    </row>
    <row r="777" spans="1:3">
      <c r="A777" t="s">
        <v>1766</v>
      </c>
      <c r="B777">
        <v>9024</v>
      </c>
      <c r="C777" t="s">
        <v>1767</v>
      </c>
    </row>
    <row r="778" spans="1:3">
      <c r="A778" t="s">
        <v>2463</v>
      </c>
      <c r="B778">
        <v>9025</v>
      </c>
      <c r="C778" t="s">
        <v>2464</v>
      </c>
    </row>
    <row r="779" spans="1:3">
      <c r="A779" t="s">
        <v>2465</v>
      </c>
      <c r="B779">
        <v>9026</v>
      </c>
      <c r="C779" t="s">
        <v>2466</v>
      </c>
    </row>
    <row r="780" spans="1:3">
      <c r="A780" t="s">
        <v>2467</v>
      </c>
      <c r="B780">
        <v>9027</v>
      </c>
      <c r="C780" t="s">
        <v>2468</v>
      </c>
    </row>
    <row r="781" spans="1:3">
      <c r="A781" t="s">
        <v>2382</v>
      </c>
      <c r="B781">
        <v>9028</v>
      </c>
      <c r="C781" t="s">
        <v>2383</v>
      </c>
    </row>
    <row r="782" spans="1:3">
      <c r="A782" t="s">
        <v>2607</v>
      </c>
      <c r="B782">
        <v>9029</v>
      </c>
      <c r="C782" t="s">
        <v>2608</v>
      </c>
    </row>
    <row r="783" spans="1:3">
      <c r="A783" t="s">
        <v>1768</v>
      </c>
      <c r="B783">
        <v>9030</v>
      </c>
      <c r="C783" t="s">
        <v>1769</v>
      </c>
    </row>
    <row r="784" spans="1:3">
      <c r="A784" t="s">
        <v>1770</v>
      </c>
      <c r="B784">
        <v>9031</v>
      </c>
      <c r="C784" t="s">
        <v>1771</v>
      </c>
    </row>
    <row r="785" spans="1:3">
      <c r="A785" t="s">
        <v>1772</v>
      </c>
      <c r="B785">
        <v>9032</v>
      </c>
      <c r="C785" t="s">
        <v>1773</v>
      </c>
    </row>
    <row r="786" spans="1:3">
      <c r="A786" t="s">
        <v>1774</v>
      </c>
      <c r="B786">
        <v>9033</v>
      </c>
      <c r="C786" t="s">
        <v>1775</v>
      </c>
    </row>
    <row r="787" spans="1:3">
      <c r="A787" t="s">
        <v>1776</v>
      </c>
      <c r="B787">
        <v>9034</v>
      </c>
      <c r="C787" t="s">
        <v>1777</v>
      </c>
    </row>
    <row r="788" spans="1:3">
      <c r="A788" t="s">
        <v>1778</v>
      </c>
      <c r="B788">
        <v>9035</v>
      </c>
      <c r="C788" t="s">
        <v>1779</v>
      </c>
    </row>
    <row r="789" spans="1:3">
      <c r="A789" t="s">
        <v>1780</v>
      </c>
      <c r="B789">
        <v>9036</v>
      </c>
      <c r="C789" t="s">
        <v>1781</v>
      </c>
    </row>
    <row r="790" spans="1:3">
      <c r="A790" t="s">
        <v>2469</v>
      </c>
      <c r="B790">
        <v>9037</v>
      </c>
      <c r="C790" t="s">
        <v>2470</v>
      </c>
    </row>
    <row r="791" spans="1:3">
      <c r="A791" t="s">
        <v>2471</v>
      </c>
      <c r="B791">
        <v>9038</v>
      </c>
      <c r="C791" t="s">
        <v>2472</v>
      </c>
    </row>
    <row r="792" spans="1:3">
      <c r="A792" t="s">
        <v>2473</v>
      </c>
      <c r="B792">
        <v>9039</v>
      </c>
      <c r="C792" t="s">
        <v>2474</v>
      </c>
    </row>
    <row r="793" spans="1:3">
      <c r="A793" t="s">
        <v>1782</v>
      </c>
      <c r="B793">
        <v>9040</v>
      </c>
      <c r="C793" t="s">
        <v>1783</v>
      </c>
    </row>
    <row r="794" spans="1:3">
      <c r="A794" t="s">
        <v>1784</v>
      </c>
      <c r="B794">
        <v>9041</v>
      </c>
      <c r="C794" t="s">
        <v>1785</v>
      </c>
    </row>
    <row r="795" spans="1:3">
      <c r="A795" t="s">
        <v>1786</v>
      </c>
      <c r="B795">
        <v>9042</v>
      </c>
      <c r="C795" t="s">
        <v>1787</v>
      </c>
    </row>
    <row r="796" spans="1:3">
      <c r="A796" t="s">
        <v>1788</v>
      </c>
      <c r="B796">
        <v>9043</v>
      </c>
      <c r="C796" t="s">
        <v>1789</v>
      </c>
    </row>
    <row r="797" spans="1:3">
      <c r="A797" t="s">
        <v>1790</v>
      </c>
      <c r="B797">
        <v>9044</v>
      </c>
      <c r="C797" t="s">
        <v>1791</v>
      </c>
    </row>
    <row r="798" spans="1:3">
      <c r="A798" t="s">
        <v>2384</v>
      </c>
      <c r="B798">
        <v>9045</v>
      </c>
      <c r="C798" t="s">
        <v>2385</v>
      </c>
    </row>
    <row r="799" spans="1:3">
      <c r="A799" t="s">
        <v>2475</v>
      </c>
      <c r="B799">
        <v>9046</v>
      </c>
      <c r="C799" t="s">
        <v>2476</v>
      </c>
    </row>
    <row r="800" spans="1:3">
      <c r="A800" t="s">
        <v>2609</v>
      </c>
      <c r="B800">
        <v>9047</v>
      </c>
      <c r="C800" t="s">
        <v>2610</v>
      </c>
    </row>
    <row r="801" spans="1:3">
      <c r="A801" t="s">
        <v>2611</v>
      </c>
      <c r="B801">
        <v>9048</v>
      </c>
      <c r="C801" t="s">
        <v>2612</v>
      </c>
    </row>
    <row r="802" spans="1:3">
      <c r="A802" t="s">
        <v>2802</v>
      </c>
      <c r="B802">
        <v>9049</v>
      </c>
      <c r="C802" t="s">
        <v>2803</v>
      </c>
    </row>
    <row r="803" spans="1:3">
      <c r="A803" t="s">
        <v>1792</v>
      </c>
      <c r="B803">
        <v>9050</v>
      </c>
      <c r="C803" t="s">
        <v>1793</v>
      </c>
    </row>
    <row r="804" spans="1:3">
      <c r="A804" t="s">
        <v>1794</v>
      </c>
      <c r="B804">
        <v>9051</v>
      </c>
      <c r="C804" t="s">
        <v>1795</v>
      </c>
    </row>
    <row r="805" spans="1:3">
      <c r="A805" t="s">
        <v>1796</v>
      </c>
      <c r="B805">
        <v>9052</v>
      </c>
      <c r="C805" t="s">
        <v>1797</v>
      </c>
    </row>
    <row r="806" spans="1:3">
      <c r="A806" t="s">
        <v>1798</v>
      </c>
      <c r="B806">
        <v>9053</v>
      </c>
      <c r="C806" t="s">
        <v>1799</v>
      </c>
    </row>
    <row r="807" spans="1:3">
      <c r="A807" t="s">
        <v>1800</v>
      </c>
      <c r="B807">
        <v>9054</v>
      </c>
      <c r="C807" t="s">
        <v>1801</v>
      </c>
    </row>
    <row r="808" spans="1:3">
      <c r="A808" t="s">
        <v>1802</v>
      </c>
      <c r="B808">
        <v>9055</v>
      </c>
      <c r="C808" t="s">
        <v>1803</v>
      </c>
    </row>
    <row r="809" spans="1:3">
      <c r="A809" t="s">
        <v>2477</v>
      </c>
      <c r="B809">
        <v>9056</v>
      </c>
      <c r="C809" t="s">
        <v>2478</v>
      </c>
    </row>
    <row r="810" spans="1:3">
      <c r="A810" t="s">
        <v>2613</v>
      </c>
      <c r="B810">
        <v>9057</v>
      </c>
      <c r="C810" t="s">
        <v>2614</v>
      </c>
    </row>
    <row r="811" spans="1:3">
      <c r="A811" t="s">
        <v>2804</v>
      </c>
      <c r="B811">
        <v>9058</v>
      </c>
      <c r="C811" t="s">
        <v>2805</v>
      </c>
    </row>
    <row r="812" spans="1:3">
      <c r="A812" t="s">
        <v>2806</v>
      </c>
      <c r="B812">
        <v>9059</v>
      </c>
      <c r="C812" t="s">
        <v>2807</v>
      </c>
    </row>
    <row r="813" spans="1:3">
      <c r="A813" t="s">
        <v>1804</v>
      </c>
      <c r="B813">
        <v>9060</v>
      </c>
      <c r="C813" t="s">
        <v>1805</v>
      </c>
    </row>
    <row r="814" spans="1:3">
      <c r="A814" t="s">
        <v>1806</v>
      </c>
      <c r="B814">
        <v>9061</v>
      </c>
      <c r="C814" t="s">
        <v>1807</v>
      </c>
    </row>
    <row r="815" spans="1:3">
      <c r="A815" t="s">
        <v>2808</v>
      </c>
      <c r="B815">
        <v>9062</v>
      </c>
      <c r="C815" t="s">
        <v>2809</v>
      </c>
    </row>
    <row r="816" spans="1:3">
      <c r="A816" t="s">
        <v>2810</v>
      </c>
      <c r="B816">
        <v>9063</v>
      </c>
      <c r="C816" t="s">
        <v>2762</v>
      </c>
    </row>
    <row r="817" spans="1:3">
      <c r="A817" t="s">
        <v>2811</v>
      </c>
      <c r="B817">
        <v>9064</v>
      </c>
      <c r="C817" t="s">
        <v>2812</v>
      </c>
    </row>
    <row r="818" spans="1:3">
      <c r="A818" t="s">
        <v>2925</v>
      </c>
      <c r="B818">
        <v>9065</v>
      </c>
      <c r="C818" t="s">
        <v>2926</v>
      </c>
    </row>
    <row r="819" spans="1:3">
      <c r="A819" t="s">
        <v>2927</v>
      </c>
      <c r="B819">
        <v>9068</v>
      </c>
      <c r="C819" t="s">
        <v>2928</v>
      </c>
    </row>
    <row r="820" spans="1:3">
      <c r="A820" t="s">
        <v>1808</v>
      </c>
      <c r="B820">
        <v>9070</v>
      </c>
      <c r="C820" t="s">
        <v>1809</v>
      </c>
    </row>
    <row r="821" spans="1:3">
      <c r="A821" t="s">
        <v>2615</v>
      </c>
      <c r="B821">
        <v>9071</v>
      </c>
      <c r="C821" t="s">
        <v>2616</v>
      </c>
    </row>
    <row r="822" spans="1:3">
      <c r="A822" t="s">
        <v>2617</v>
      </c>
      <c r="B822">
        <v>9072</v>
      </c>
      <c r="C822" t="s">
        <v>2618</v>
      </c>
    </row>
    <row r="823" spans="1:3">
      <c r="A823" t="s">
        <v>2813</v>
      </c>
      <c r="B823">
        <v>9073</v>
      </c>
      <c r="C823" t="s">
        <v>2814</v>
      </c>
    </row>
    <row r="824" spans="1:3">
      <c r="A824" t="s">
        <v>2929</v>
      </c>
      <c r="B824">
        <v>9074</v>
      </c>
      <c r="C824" t="s">
        <v>2910</v>
      </c>
    </row>
    <row r="825" spans="1:3">
      <c r="A825" t="s">
        <v>2930</v>
      </c>
      <c r="B825">
        <v>9075</v>
      </c>
      <c r="C825" t="s">
        <v>2931</v>
      </c>
    </row>
    <row r="826" spans="1:3">
      <c r="A826" t="s">
        <v>1810</v>
      </c>
      <c r="B826">
        <v>9080</v>
      </c>
      <c r="C826" t="s">
        <v>1811</v>
      </c>
    </row>
    <row r="827" spans="1:3">
      <c r="A827" t="s">
        <v>1812</v>
      </c>
      <c r="B827">
        <v>9081</v>
      </c>
      <c r="C827" t="s">
        <v>1813</v>
      </c>
    </row>
    <row r="828" spans="1:3">
      <c r="A828" t="s">
        <v>1814</v>
      </c>
      <c r="B828">
        <v>9082</v>
      </c>
      <c r="C828" t="s">
        <v>1815</v>
      </c>
    </row>
    <row r="829" spans="1:3">
      <c r="A829" t="s">
        <v>2932</v>
      </c>
      <c r="B829">
        <v>9083</v>
      </c>
      <c r="C829" t="s">
        <v>2933</v>
      </c>
    </row>
    <row r="830" spans="1:3">
      <c r="A830" t="s">
        <v>1816</v>
      </c>
      <c r="B830">
        <v>9090</v>
      </c>
      <c r="C830" t="s">
        <v>1817</v>
      </c>
    </row>
    <row r="831" spans="1:3">
      <c r="A831" t="s">
        <v>1818</v>
      </c>
      <c r="B831">
        <v>9091</v>
      </c>
      <c r="C831" t="s">
        <v>1819</v>
      </c>
    </row>
    <row r="832" spans="1:3">
      <c r="A832" t="s">
        <v>1820</v>
      </c>
      <c r="B832">
        <v>9092</v>
      </c>
      <c r="C832" t="s">
        <v>1821</v>
      </c>
    </row>
    <row r="833" spans="1:3">
      <c r="A833" t="s">
        <v>2934</v>
      </c>
      <c r="B833">
        <v>9093</v>
      </c>
      <c r="C833" t="s">
        <v>2912</v>
      </c>
    </row>
    <row r="834" spans="1:3">
      <c r="A834" t="s">
        <v>1822</v>
      </c>
      <c r="B834">
        <v>9094</v>
      </c>
      <c r="C834" t="s">
        <v>1823</v>
      </c>
    </row>
    <row r="835" spans="1:3">
      <c r="A835" t="s">
        <v>1824</v>
      </c>
      <c r="B835">
        <v>9095</v>
      </c>
      <c r="C835" t="s">
        <v>1825</v>
      </c>
    </row>
    <row r="836" spans="1:3">
      <c r="A836" t="s">
        <v>2935</v>
      </c>
      <c r="B836">
        <v>9096</v>
      </c>
      <c r="C836" t="s">
        <v>2936</v>
      </c>
    </row>
    <row r="837" spans="1:3">
      <c r="A837" t="s">
        <v>2937</v>
      </c>
      <c r="B837">
        <v>9097</v>
      </c>
      <c r="C837" t="s">
        <v>2938</v>
      </c>
    </row>
    <row r="838" spans="1:3">
      <c r="A838" t="s">
        <v>1826</v>
      </c>
      <c r="B838">
        <v>9100</v>
      </c>
      <c r="C838" t="s">
        <v>1827</v>
      </c>
    </row>
    <row r="839" spans="1:3">
      <c r="A839" t="s">
        <v>1828</v>
      </c>
      <c r="B839">
        <v>9101</v>
      </c>
      <c r="C839" t="s">
        <v>1829</v>
      </c>
    </row>
    <row r="840" spans="1:3">
      <c r="A840" t="s">
        <v>1830</v>
      </c>
      <c r="B840">
        <v>9102</v>
      </c>
      <c r="C840" t="s">
        <v>1831</v>
      </c>
    </row>
    <row r="841" spans="1:3">
      <c r="A841" t="s">
        <v>1832</v>
      </c>
      <c r="B841">
        <v>9103</v>
      </c>
      <c r="C841" t="s">
        <v>1833</v>
      </c>
    </row>
    <row r="842" spans="1:3">
      <c r="A842" t="s">
        <v>1834</v>
      </c>
      <c r="B842">
        <v>9104</v>
      </c>
      <c r="C842" t="s">
        <v>1835</v>
      </c>
    </row>
    <row r="843" spans="1:3">
      <c r="A843" t="s">
        <v>1836</v>
      </c>
      <c r="B843">
        <v>9105</v>
      </c>
      <c r="C843" t="s">
        <v>1837</v>
      </c>
    </row>
    <row r="844" spans="1:3">
      <c r="A844" t="s">
        <v>1838</v>
      </c>
      <c r="B844">
        <v>9106</v>
      </c>
      <c r="C844" t="s">
        <v>1839</v>
      </c>
    </row>
    <row r="845" spans="1:3">
      <c r="A845" t="s">
        <v>1840</v>
      </c>
      <c r="B845">
        <v>9107</v>
      </c>
      <c r="C845" t="s">
        <v>1841</v>
      </c>
    </row>
    <row r="846" spans="1:3">
      <c r="A846" t="s">
        <v>1842</v>
      </c>
      <c r="B846">
        <v>9110</v>
      </c>
      <c r="C846" t="s">
        <v>1843</v>
      </c>
    </row>
    <row r="847" spans="1:3">
      <c r="A847" t="s">
        <v>1844</v>
      </c>
      <c r="B847">
        <v>9112</v>
      </c>
      <c r="C847" t="s">
        <v>1845</v>
      </c>
    </row>
    <row r="848" spans="1:3">
      <c r="A848" t="s">
        <v>1846</v>
      </c>
      <c r="B848">
        <v>9113</v>
      </c>
      <c r="C848" t="s">
        <v>1847</v>
      </c>
    </row>
    <row r="849" spans="1:3">
      <c r="A849" t="s">
        <v>1848</v>
      </c>
      <c r="B849">
        <v>9114</v>
      </c>
      <c r="C849" t="s">
        <v>1849</v>
      </c>
    </row>
    <row r="850" spans="1:3">
      <c r="A850" t="s">
        <v>1850</v>
      </c>
      <c r="B850">
        <v>9117</v>
      </c>
      <c r="C850" t="s">
        <v>1851</v>
      </c>
    </row>
    <row r="851" spans="1:3">
      <c r="A851" t="s">
        <v>2479</v>
      </c>
      <c r="B851">
        <v>9119</v>
      </c>
      <c r="C851" t="s">
        <v>2480</v>
      </c>
    </row>
    <row r="852" spans="1:3">
      <c r="A852" t="s">
        <v>1852</v>
      </c>
      <c r="B852">
        <v>9120</v>
      </c>
      <c r="C852" t="s">
        <v>1853</v>
      </c>
    </row>
    <row r="853" spans="1:3">
      <c r="A853" t="s">
        <v>1854</v>
      </c>
      <c r="B853">
        <v>9121</v>
      </c>
      <c r="C853" t="s">
        <v>1855</v>
      </c>
    </row>
    <row r="854" spans="1:3">
      <c r="A854" t="s">
        <v>1856</v>
      </c>
      <c r="B854">
        <v>9130</v>
      </c>
      <c r="C854" t="s">
        <v>1857</v>
      </c>
    </row>
    <row r="855" spans="1:3">
      <c r="A855" t="s">
        <v>1858</v>
      </c>
      <c r="B855">
        <v>9131</v>
      </c>
      <c r="C855" t="s">
        <v>1859</v>
      </c>
    </row>
    <row r="856" spans="1:3">
      <c r="A856" t="s">
        <v>1860</v>
      </c>
      <c r="B856">
        <v>9140</v>
      </c>
      <c r="C856" t="s">
        <v>1861</v>
      </c>
    </row>
    <row r="857" spans="1:3">
      <c r="A857" t="s">
        <v>1862</v>
      </c>
      <c r="B857">
        <v>9141</v>
      </c>
      <c r="C857" t="s">
        <v>1863</v>
      </c>
    </row>
    <row r="858" spans="1:3">
      <c r="A858" t="s">
        <v>1864</v>
      </c>
      <c r="B858">
        <v>9142</v>
      </c>
      <c r="C858" t="s">
        <v>1865</v>
      </c>
    </row>
    <row r="859" spans="1:3">
      <c r="A859" t="s">
        <v>1866</v>
      </c>
      <c r="B859">
        <v>9143</v>
      </c>
      <c r="C859" t="s">
        <v>1867</v>
      </c>
    </row>
    <row r="860" spans="1:3">
      <c r="A860" t="s">
        <v>1868</v>
      </c>
      <c r="B860">
        <v>9150</v>
      </c>
      <c r="C860" t="s">
        <v>1869</v>
      </c>
    </row>
    <row r="861" spans="1:3">
      <c r="A861" t="s">
        <v>1870</v>
      </c>
      <c r="B861">
        <v>9151</v>
      </c>
      <c r="C861" t="s">
        <v>1871</v>
      </c>
    </row>
    <row r="862" spans="1:3">
      <c r="A862" t="s">
        <v>1872</v>
      </c>
      <c r="B862">
        <v>9154</v>
      </c>
      <c r="C862" t="s">
        <v>1873</v>
      </c>
    </row>
    <row r="863" spans="1:3">
      <c r="A863" t="s">
        <v>1874</v>
      </c>
      <c r="B863">
        <v>9155</v>
      </c>
      <c r="C863" t="s">
        <v>1875</v>
      </c>
    </row>
    <row r="864" spans="1:3">
      <c r="A864" t="s">
        <v>1876</v>
      </c>
      <c r="B864">
        <v>9156</v>
      </c>
      <c r="C864" t="s">
        <v>1877</v>
      </c>
    </row>
    <row r="865" spans="1:3">
      <c r="A865" t="s">
        <v>2329</v>
      </c>
      <c r="B865">
        <v>9159</v>
      </c>
      <c r="C865" t="s">
        <v>2330</v>
      </c>
    </row>
    <row r="866" spans="1:3">
      <c r="A866" t="s">
        <v>1878</v>
      </c>
      <c r="B866">
        <v>9160</v>
      </c>
      <c r="C866" t="s">
        <v>1879</v>
      </c>
    </row>
    <row r="867" spans="1:3">
      <c r="A867" t="s">
        <v>1880</v>
      </c>
      <c r="B867">
        <v>9161</v>
      </c>
      <c r="C867" t="s">
        <v>1881</v>
      </c>
    </row>
    <row r="868" spans="1:3">
      <c r="A868" t="s">
        <v>1882</v>
      </c>
      <c r="B868">
        <v>9163</v>
      </c>
      <c r="C868" t="s">
        <v>1883</v>
      </c>
    </row>
    <row r="869" spans="1:3">
      <c r="A869" t="s">
        <v>1884</v>
      </c>
      <c r="B869">
        <v>9166</v>
      </c>
      <c r="C869" t="s">
        <v>1885</v>
      </c>
    </row>
    <row r="870" spans="1:3">
      <c r="A870" t="s">
        <v>1886</v>
      </c>
      <c r="B870">
        <v>9168</v>
      </c>
      <c r="C870" t="s">
        <v>1887</v>
      </c>
    </row>
    <row r="871" spans="1:3">
      <c r="A871" t="s">
        <v>2311</v>
      </c>
      <c r="B871">
        <v>9170</v>
      </c>
      <c r="C871" t="s">
        <v>2312</v>
      </c>
    </row>
    <row r="872" spans="1:3">
      <c r="A872" t="s">
        <v>2481</v>
      </c>
      <c r="B872">
        <v>9172</v>
      </c>
      <c r="C872" t="s">
        <v>2482</v>
      </c>
    </row>
    <row r="873" spans="1:3">
      <c r="A873" t="s">
        <v>1888</v>
      </c>
      <c r="B873">
        <v>9180</v>
      </c>
      <c r="C873" t="s">
        <v>1889</v>
      </c>
    </row>
    <row r="874" spans="1:3">
      <c r="A874" t="s">
        <v>1890</v>
      </c>
      <c r="B874">
        <v>9190</v>
      </c>
      <c r="C874" t="s">
        <v>1891</v>
      </c>
    </row>
    <row r="875" spans="1:3">
      <c r="A875" t="s">
        <v>1892</v>
      </c>
      <c r="B875">
        <v>9191</v>
      </c>
      <c r="C875" t="s">
        <v>1893</v>
      </c>
    </row>
    <row r="876" spans="1:3">
      <c r="A876" t="s">
        <v>1894</v>
      </c>
      <c r="B876">
        <v>9194</v>
      </c>
      <c r="C876" t="s">
        <v>1895</v>
      </c>
    </row>
    <row r="877" spans="1:3">
      <c r="A877" t="s">
        <v>1896</v>
      </c>
      <c r="B877">
        <v>9199</v>
      </c>
      <c r="C877" t="s">
        <v>1897</v>
      </c>
    </row>
    <row r="878" spans="1:3">
      <c r="A878" t="s">
        <v>1898</v>
      </c>
      <c r="B878">
        <v>9200</v>
      </c>
      <c r="C878" t="s">
        <v>1899</v>
      </c>
    </row>
    <row r="879" spans="1:3">
      <c r="A879" t="s">
        <v>1900</v>
      </c>
      <c r="B879">
        <v>9201</v>
      </c>
      <c r="C879" t="s">
        <v>1901</v>
      </c>
    </row>
    <row r="880" spans="1:3">
      <c r="A880" t="s">
        <v>1902</v>
      </c>
      <c r="B880">
        <v>9202</v>
      </c>
      <c r="C880" t="s">
        <v>1903</v>
      </c>
    </row>
    <row r="881" spans="1:3">
      <c r="A881" t="s">
        <v>2386</v>
      </c>
      <c r="B881">
        <v>9210</v>
      </c>
      <c r="C881" t="s">
        <v>2387</v>
      </c>
    </row>
    <row r="882" spans="1:3">
      <c r="A882" t="s">
        <v>1904</v>
      </c>
      <c r="B882">
        <v>9220</v>
      </c>
      <c r="C882" t="s">
        <v>1905</v>
      </c>
    </row>
    <row r="883" spans="1:3">
      <c r="A883" t="s">
        <v>1906</v>
      </c>
      <c r="B883">
        <v>9221</v>
      </c>
      <c r="C883" t="s">
        <v>1907</v>
      </c>
    </row>
    <row r="884" spans="1:3">
      <c r="A884" t="s">
        <v>1908</v>
      </c>
      <c r="B884">
        <v>9222</v>
      </c>
      <c r="C884" t="s">
        <v>1909</v>
      </c>
    </row>
    <row r="885" spans="1:3">
      <c r="A885" t="s">
        <v>1910</v>
      </c>
      <c r="B885">
        <v>9223</v>
      </c>
      <c r="C885" t="s">
        <v>1911</v>
      </c>
    </row>
    <row r="886" spans="1:3">
      <c r="A886" t="s">
        <v>1912</v>
      </c>
      <c r="B886">
        <v>9224</v>
      </c>
      <c r="C886" t="s">
        <v>1913</v>
      </c>
    </row>
    <row r="887" spans="1:3">
      <c r="A887" t="s">
        <v>1914</v>
      </c>
      <c r="B887">
        <v>9225</v>
      </c>
      <c r="C887" t="s">
        <v>1915</v>
      </c>
    </row>
    <row r="888" spans="1:3">
      <c r="A888" t="s">
        <v>1916</v>
      </c>
      <c r="B888">
        <v>9226</v>
      </c>
      <c r="C888" t="s">
        <v>1917</v>
      </c>
    </row>
    <row r="889" spans="1:3">
      <c r="A889" t="s">
        <v>1918</v>
      </c>
      <c r="B889">
        <v>9227</v>
      </c>
      <c r="C889" t="s">
        <v>1919</v>
      </c>
    </row>
    <row r="890" spans="1:3">
      <c r="A890" t="s">
        <v>1920</v>
      </c>
      <c r="B890">
        <v>9228</v>
      </c>
      <c r="C890" t="s">
        <v>1921</v>
      </c>
    </row>
    <row r="891" spans="1:3">
      <c r="A891" t="s">
        <v>1922</v>
      </c>
      <c r="B891">
        <v>9240</v>
      </c>
      <c r="C891" t="s">
        <v>1923</v>
      </c>
    </row>
    <row r="892" spans="1:3">
      <c r="A892" t="s">
        <v>1924</v>
      </c>
      <c r="B892">
        <v>9250</v>
      </c>
      <c r="C892" t="s">
        <v>1925</v>
      </c>
    </row>
    <row r="893" spans="1:3">
      <c r="A893" t="s">
        <v>1926</v>
      </c>
      <c r="B893">
        <v>9251</v>
      </c>
      <c r="C893" t="s">
        <v>1927</v>
      </c>
    </row>
    <row r="894" spans="1:3">
      <c r="A894" t="s">
        <v>1928</v>
      </c>
      <c r="B894">
        <v>9253</v>
      </c>
      <c r="C894" t="s">
        <v>1929</v>
      </c>
    </row>
    <row r="895" spans="1:3">
      <c r="A895" t="s">
        <v>1930</v>
      </c>
      <c r="B895">
        <v>9254</v>
      </c>
      <c r="C895" t="s">
        <v>1931</v>
      </c>
    </row>
    <row r="896" spans="1:3">
      <c r="A896" t="s">
        <v>1932</v>
      </c>
      <c r="B896">
        <v>9255</v>
      </c>
      <c r="C896" t="s">
        <v>1933</v>
      </c>
    </row>
    <row r="897" spans="1:3">
      <c r="A897" t="s">
        <v>1934</v>
      </c>
      <c r="B897">
        <v>9256</v>
      </c>
      <c r="C897" t="s">
        <v>1935</v>
      </c>
    </row>
    <row r="898" spans="1:3">
      <c r="A898" t="s">
        <v>1936</v>
      </c>
      <c r="B898">
        <v>9260</v>
      </c>
      <c r="C898" t="s">
        <v>1937</v>
      </c>
    </row>
    <row r="899" spans="1:3">
      <c r="A899" t="s">
        <v>1938</v>
      </c>
      <c r="B899">
        <v>9261</v>
      </c>
      <c r="C899" t="s">
        <v>1939</v>
      </c>
    </row>
    <row r="900" spans="1:3">
      <c r="A900" t="s">
        <v>1940</v>
      </c>
      <c r="B900">
        <v>9262</v>
      </c>
      <c r="C900" t="s">
        <v>1941</v>
      </c>
    </row>
    <row r="901" spans="1:3">
      <c r="A901" t="s">
        <v>1942</v>
      </c>
      <c r="B901">
        <v>9270</v>
      </c>
      <c r="C901" t="s">
        <v>1943</v>
      </c>
    </row>
    <row r="902" spans="1:3">
      <c r="A902" t="s">
        <v>1944</v>
      </c>
      <c r="B902">
        <v>9271</v>
      </c>
      <c r="C902" t="s">
        <v>1945</v>
      </c>
    </row>
    <row r="903" spans="1:3">
      <c r="A903" t="s">
        <v>1946</v>
      </c>
      <c r="B903">
        <v>9272</v>
      </c>
      <c r="C903" t="s">
        <v>1947</v>
      </c>
    </row>
    <row r="904" spans="1:3">
      <c r="A904" t="s">
        <v>1948</v>
      </c>
      <c r="B904">
        <v>9280</v>
      </c>
      <c r="C904" t="s">
        <v>1949</v>
      </c>
    </row>
    <row r="905" spans="1:3">
      <c r="A905" t="s">
        <v>1950</v>
      </c>
      <c r="B905">
        <v>9281</v>
      </c>
      <c r="C905" t="s">
        <v>1949</v>
      </c>
    </row>
    <row r="906" spans="1:3">
      <c r="A906" t="s">
        <v>1951</v>
      </c>
      <c r="B906">
        <v>9282</v>
      </c>
      <c r="C906" t="s">
        <v>1952</v>
      </c>
    </row>
    <row r="907" spans="1:3">
      <c r="A907" t="s">
        <v>1953</v>
      </c>
      <c r="B907">
        <v>9300</v>
      </c>
      <c r="C907" t="s">
        <v>1954</v>
      </c>
    </row>
    <row r="908" spans="1:3">
      <c r="A908" t="s">
        <v>1955</v>
      </c>
      <c r="B908">
        <v>9301</v>
      </c>
      <c r="C908" t="s">
        <v>1956</v>
      </c>
    </row>
    <row r="909" spans="1:3">
      <c r="A909" t="s">
        <v>1957</v>
      </c>
      <c r="B909">
        <v>9302</v>
      </c>
      <c r="C909" t="s">
        <v>1958</v>
      </c>
    </row>
    <row r="910" spans="1:3">
      <c r="A910" t="s">
        <v>1959</v>
      </c>
      <c r="B910">
        <v>9307</v>
      </c>
      <c r="C910" t="s">
        <v>1960</v>
      </c>
    </row>
    <row r="911" spans="1:3">
      <c r="A911" t="s">
        <v>1961</v>
      </c>
      <c r="B911">
        <v>9310</v>
      </c>
      <c r="C911" t="s">
        <v>1962</v>
      </c>
    </row>
    <row r="912" spans="1:3">
      <c r="A912" t="s">
        <v>1963</v>
      </c>
      <c r="B912">
        <v>9311</v>
      </c>
      <c r="C912" t="s">
        <v>1964</v>
      </c>
    </row>
    <row r="913" spans="1:3">
      <c r="A913" t="s">
        <v>1965</v>
      </c>
      <c r="B913">
        <v>9312</v>
      </c>
      <c r="C913" t="s">
        <v>1966</v>
      </c>
    </row>
    <row r="914" spans="1:3">
      <c r="A914" t="s">
        <v>1967</v>
      </c>
      <c r="B914">
        <v>9320</v>
      </c>
      <c r="C914" t="s">
        <v>1968</v>
      </c>
    </row>
    <row r="915" spans="1:3">
      <c r="A915" t="s">
        <v>1969</v>
      </c>
      <c r="B915">
        <v>9321</v>
      </c>
      <c r="C915" t="s">
        <v>1970</v>
      </c>
    </row>
    <row r="916" spans="1:3">
      <c r="A916" t="s">
        <v>1971</v>
      </c>
      <c r="B916">
        <v>9322</v>
      </c>
      <c r="C916" t="s">
        <v>1972</v>
      </c>
    </row>
    <row r="917" spans="1:3">
      <c r="A917" t="s">
        <v>1973</v>
      </c>
      <c r="B917">
        <v>9330</v>
      </c>
      <c r="C917" t="s">
        <v>1974</v>
      </c>
    </row>
    <row r="918" spans="1:3">
      <c r="A918" t="s">
        <v>1975</v>
      </c>
      <c r="B918">
        <v>9331</v>
      </c>
      <c r="C918" t="s">
        <v>1976</v>
      </c>
    </row>
    <row r="919" spans="1:3">
      <c r="A919" t="s">
        <v>1977</v>
      </c>
      <c r="B919">
        <v>9332</v>
      </c>
      <c r="C919" t="s">
        <v>1978</v>
      </c>
    </row>
    <row r="920" spans="1:3">
      <c r="A920" t="s">
        <v>1979</v>
      </c>
      <c r="B920">
        <v>9340</v>
      </c>
      <c r="C920" t="s">
        <v>1980</v>
      </c>
    </row>
    <row r="921" spans="1:3">
      <c r="A921" t="s">
        <v>1981</v>
      </c>
      <c r="B921">
        <v>9341</v>
      </c>
      <c r="C921" t="s">
        <v>1982</v>
      </c>
    </row>
    <row r="922" spans="1:3">
      <c r="A922" t="s">
        <v>1983</v>
      </c>
      <c r="B922">
        <v>9350</v>
      </c>
      <c r="C922" t="s">
        <v>1984</v>
      </c>
    </row>
    <row r="923" spans="1:3">
      <c r="A923" t="s">
        <v>1985</v>
      </c>
      <c r="B923">
        <v>9351</v>
      </c>
      <c r="C923" t="s">
        <v>1986</v>
      </c>
    </row>
    <row r="924" spans="1:3">
      <c r="A924" t="s">
        <v>1987</v>
      </c>
      <c r="B924">
        <v>9352</v>
      </c>
      <c r="C924" t="s">
        <v>1988</v>
      </c>
    </row>
    <row r="925" spans="1:3">
      <c r="A925" t="s">
        <v>1989</v>
      </c>
      <c r="B925">
        <v>9360</v>
      </c>
      <c r="C925" t="s">
        <v>1990</v>
      </c>
    </row>
    <row r="926" spans="1:3">
      <c r="A926" t="s">
        <v>1991</v>
      </c>
      <c r="B926">
        <v>9362</v>
      </c>
      <c r="C926" t="s">
        <v>1467</v>
      </c>
    </row>
    <row r="927" spans="1:3">
      <c r="A927" t="s">
        <v>2313</v>
      </c>
      <c r="B927">
        <v>9366</v>
      </c>
      <c r="C927" t="s">
        <v>2314</v>
      </c>
    </row>
    <row r="928" spans="1:3">
      <c r="A928" t="s">
        <v>1992</v>
      </c>
      <c r="B928">
        <v>9370</v>
      </c>
      <c r="C928" t="s">
        <v>1993</v>
      </c>
    </row>
    <row r="929" spans="1:3">
      <c r="A929" t="s">
        <v>1994</v>
      </c>
      <c r="B929">
        <v>9380</v>
      </c>
      <c r="C929" t="s">
        <v>1995</v>
      </c>
    </row>
    <row r="930" spans="1:3">
      <c r="A930" t="s">
        <v>1996</v>
      </c>
      <c r="B930">
        <v>9390</v>
      </c>
      <c r="C930" t="s">
        <v>1997</v>
      </c>
    </row>
    <row r="931" spans="1:3">
      <c r="A931" t="s">
        <v>1998</v>
      </c>
      <c r="B931">
        <v>9400</v>
      </c>
      <c r="C931" t="s">
        <v>1999</v>
      </c>
    </row>
    <row r="932" spans="1:3">
      <c r="A932" t="s">
        <v>2000</v>
      </c>
      <c r="B932">
        <v>9401</v>
      </c>
      <c r="C932" t="s">
        <v>2001</v>
      </c>
    </row>
    <row r="933" spans="1:3">
      <c r="A933" t="s">
        <v>2002</v>
      </c>
      <c r="B933">
        <v>9402</v>
      </c>
      <c r="C933" t="s">
        <v>2003</v>
      </c>
    </row>
    <row r="934" spans="1:3">
      <c r="A934" t="s">
        <v>2004</v>
      </c>
      <c r="B934">
        <v>9403</v>
      </c>
      <c r="C934" t="s">
        <v>2005</v>
      </c>
    </row>
    <row r="935" spans="1:3">
      <c r="A935" t="s">
        <v>2006</v>
      </c>
      <c r="B935">
        <v>9404</v>
      </c>
      <c r="C935" t="s">
        <v>2007</v>
      </c>
    </row>
    <row r="936" spans="1:3">
      <c r="A936" t="s">
        <v>2008</v>
      </c>
      <c r="B936">
        <v>9409</v>
      </c>
      <c r="C936" t="s">
        <v>2009</v>
      </c>
    </row>
    <row r="937" spans="1:3">
      <c r="A937" t="s">
        <v>2010</v>
      </c>
      <c r="B937">
        <v>9410</v>
      </c>
      <c r="C937" t="s">
        <v>2011</v>
      </c>
    </row>
    <row r="938" spans="1:3">
      <c r="A938" t="s">
        <v>2012</v>
      </c>
      <c r="B938">
        <v>9420</v>
      </c>
      <c r="C938" t="s">
        <v>2013</v>
      </c>
    </row>
    <row r="939" spans="1:3">
      <c r="A939" t="s">
        <v>2014</v>
      </c>
      <c r="B939">
        <v>9430</v>
      </c>
      <c r="C939" t="s">
        <v>2015</v>
      </c>
    </row>
    <row r="940" spans="1:3">
      <c r="A940" t="s">
        <v>2016</v>
      </c>
      <c r="B940">
        <v>9431</v>
      </c>
      <c r="C940" t="s">
        <v>2017</v>
      </c>
    </row>
    <row r="941" spans="1:3">
      <c r="A941" t="s">
        <v>2018</v>
      </c>
      <c r="B941">
        <v>9440</v>
      </c>
      <c r="C941" t="s">
        <v>2019</v>
      </c>
    </row>
    <row r="942" spans="1:3">
      <c r="A942" t="s">
        <v>2020</v>
      </c>
      <c r="B942">
        <v>9450</v>
      </c>
      <c r="C942" t="s">
        <v>2021</v>
      </c>
    </row>
    <row r="943" spans="1:3">
      <c r="A943" t="s">
        <v>2022</v>
      </c>
      <c r="B943">
        <v>9454</v>
      </c>
      <c r="C943" t="s">
        <v>2023</v>
      </c>
    </row>
    <row r="944" spans="1:3">
      <c r="A944" t="s">
        <v>2024</v>
      </c>
      <c r="B944">
        <v>9460</v>
      </c>
      <c r="C944" t="s">
        <v>2025</v>
      </c>
    </row>
    <row r="945" spans="1:3">
      <c r="A945" t="s">
        <v>2026</v>
      </c>
      <c r="B945">
        <v>9461</v>
      </c>
      <c r="C945" t="s">
        <v>2027</v>
      </c>
    </row>
    <row r="946" spans="1:3">
      <c r="A946" t="s">
        <v>2028</v>
      </c>
      <c r="B946">
        <v>9470</v>
      </c>
      <c r="C946" t="s">
        <v>2029</v>
      </c>
    </row>
    <row r="947" spans="1:3">
      <c r="A947" t="s">
        <v>2030</v>
      </c>
      <c r="B947">
        <v>9471</v>
      </c>
      <c r="C947" t="s">
        <v>2031</v>
      </c>
    </row>
    <row r="948" spans="1:3">
      <c r="A948" t="s">
        <v>2483</v>
      </c>
      <c r="B948">
        <v>9480</v>
      </c>
      <c r="C948" t="s">
        <v>2484</v>
      </c>
    </row>
    <row r="949" spans="1:3">
      <c r="A949" t="s">
        <v>2032</v>
      </c>
      <c r="B949">
        <v>9490</v>
      </c>
      <c r="C949" t="s">
        <v>2033</v>
      </c>
    </row>
    <row r="950" spans="1:3">
      <c r="A950" t="s">
        <v>2815</v>
      </c>
      <c r="B950">
        <v>9491</v>
      </c>
      <c r="C950" t="s">
        <v>2816</v>
      </c>
    </row>
    <row r="951" spans="1:3">
      <c r="A951" t="s">
        <v>2034</v>
      </c>
      <c r="B951">
        <v>9500</v>
      </c>
      <c r="C951" t="s">
        <v>2035</v>
      </c>
    </row>
    <row r="952" spans="1:3">
      <c r="A952" t="s">
        <v>2036</v>
      </c>
      <c r="B952">
        <v>9510</v>
      </c>
      <c r="C952" t="s">
        <v>2037</v>
      </c>
    </row>
    <row r="953" spans="1:3">
      <c r="A953" t="s">
        <v>2038</v>
      </c>
      <c r="B953">
        <v>9511</v>
      </c>
      <c r="C953" t="s">
        <v>2039</v>
      </c>
    </row>
    <row r="954" spans="1:3">
      <c r="A954" t="s">
        <v>2040</v>
      </c>
      <c r="B954">
        <v>9512</v>
      </c>
      <c r="C954" t="s">
        <v>2041</v>
      </c>
    </row>
    <row r="955" spans="1:3">
      <c r="A955" t="s">
        <v>2042</v>
      </c>
      <c r="B955">
        <v>9513</v>
      </c>
      <c r="C955" t="s">
        <v>2043</v>
      </c>
    </row>
    <row r="956" spans="1:3">
      <c r="A956" t="s">
        <v>2044</v>
      </c>
      <c r="B956">
        <v>9520</v>
      </c>
      <c r="C956" t="s">
        <v>2045</v>
      </c>
    </row>
    <row r="957" spans="1:3">
      <c r="A957" t="s">
        <v>2046</v>
      </c>
      <c r="B957">
        <v>9530</v>
      </c>
      <c r="C957" t="s">
        <v>2485</v>
      </c>
    </row>
    <row r="958" spans="1:3">
      <c r="A958" t="s">
        <v>2047</v>
      </c>
      <c r="B958">
        <v>9540</v>
      </c>
      <c r="C958" t="s">
        <v>2048</v>
      </c>
    </row>
    <row r="959" spans="1:3">
      <c r="A959" t="s">
        <v>2049</v>
      </c>
      <c r="B959">
        <v>9550</v>
      </c>
      <c r="C959" t="s">
        <v>2050</v>
      </c>
    </row>
    <row r="960" spans="1:3">
      <c r="A960" t="s">
        <v>2051</v>
      </c>
      <c r="B960">
        <v>9570</v>
      </c>
      <c r="C960" t="s">
        <v>2052</v>
      </c>
    </row>
    <row r="961" spans="1:3">
      <c r="A961" t="s">
        <v>2486</v>
      </c>
      <c r="B961">
        <v>9580</v>
      </c>
      <c r="C961" t="s">
        <v>2487</v>
      </c>
    </row>
    <row r="962" spans="1:3">
      <c r="A962" t="s">
        <v>2053</v>
      </c>
      <c r="B962">
        <v>9590</v>
      </c>
      <c r="C962" t="s">
        <v>2054</v>
      </c>
    </row>
    <row r="963" spans="1:3">
      <c r="A963" t="s">
        <v>2055</v>
      </c>
      <c r="B963">
        <v>9600</v>
      </c>
      <c r="C963" t="s">
        <v>2056</v>
      </c>
    </row>
    <row r="964" spans="1:3">
      <c r="A964" t="s">
        <v>2057</v>
      </c>
      <c r="B964">
        <v>9601</v>
      </c>
      <c r="C964" t="s">
        <v>2058</v>
      </c>
    </row>
    <row r="965" spans="1:3">
      <c r="A965" t="s">
        <v>2315</v>
      </c>
      <c r="B965">
        <v>9616</v>
      </c>
      <c r="C965" t="s">
        <v>2316</v>
      </c>
    </row>
    <row r="966" spans="1:3">
      <c r="A966" t="s">
        <v>2059</v>
      </c>
      <c r="B966">
        <v>9630</v>
      </c>
      <c r="C966" t="s">
        <v>2060</v>
      </c>
    </row>
    <row r="967" spans="1:3">
      <c r="A967" t="s">
        <v>2061</v>
      </c>
      <c r="B967">
        <v>9640</v>
      </c>
      <c r="C967" t="s">
        <v>2062</v>
      </c>
    </row>
    <row r="968" spans="1:3">
      <c r="A968" t="s">
        <v>2063</v>
      </c>
      <c r="B968">
        <v>9650</v>
      </c>
      <c r="C968" t="s">
        <v>2064</v>
      </c>
    </row>
    <row r="969" spans="1:3">
      <c r="A969" t="s">
        <v>2065</v>
      </c>
      <c r="B969">
        <v>9660</v>
      </c>
      <c r="C969" t="s">
        <v>2066</v>
      </c>
    </row>
    <row r="970" spans="1:3">
      <c r="A970" t="s">
        <v>2331</v>
      </c>
      <c r="B970">
        <v>9670</v>
      </c>
      <c r="C970" t="s">
        <v>2332</v>
      </c>
    </row>
    <row r="971" spans="1:3">
      <c r="A971" t="s">
        <v>2333</v>
      </c>
      <c r="B971">
        <v>9680</v>
      </c>
      <c r="C971" t="s">
        <v>2334</v>
      </c>
    </row>
    <row r="972" spans="1:3">
      <c r="A972" t="s">
        <v>2335</v>
      </c>
      <c r="B972">
        <v>9690</v>
      </c>
      <c r="C972" t="s">
        <v>2336</v>
      </c>
    </row>
    <row r="973" spans="1:3">
      <c r="A973" t="s">
        <v>2067</v>
      </c>
      <c r="B973">
        <v>9700</v>
      </c>
      <c r="C973" t="s">
        <v>2068</v>
      </c>
    </row>
    <row r="974" spans="1:3">
      <c r="A974" t="s">
        <v>2337</v>
      </c>
      <c r="B974">
        <v>9710</v>
      </c>
      <c r="C974" t="s">
        <v>2338</v>
      </c>
    </row>
    <row r="975" spans="1:3">
      <c r="A975" t="s">
        <v>2488</v>
      </c>
      <c r="B975">
        <v>9730</v>
      </c>
      <c r="C975" t="s">
        <v>2489</v>
      </c>
    </row>
    <row r="976" spans="1:3">
      <c r="A976" t="s">
        <v>2490</v>
      </c>
      <c r="B976">
        <v>9740</v>
      </c>
      <c r="C976" t="s">
        <v>2491</v>
      </c>
    </row>
    <row r="977" spans="1:3">
      <c r="A977" t="s">
        <v>2069</v>
      </c>
      <c r="B977">
        <v>9750</v>
      </c>
      <c r="C977" t="s">
        <v>2070</v>
      </c>
    </row>
    <row r="978" spans="1:3">
      <c r="A978" t="s">
        <v>2071</v>
      </c>
      <c r="B978">
        <v>9765</v>
      </c>
      <c r="C978" t="s">
        <v>2072</v>
      </c>
    </row>
    <row r="979" spans="1:3">
      <c r="A979" t="s">
        <v>2073</v>
      </c>
      <c r="B979">
        <v>9770</v>
      </c>
      <c r="C979" t="s">
        <v>2074</v>
      </c>
    </row>
    <row r="980" spans="1:3">
      <c r="A980" t="s">
        <v>2339</v>
      </c>
      <c r="B980">
        <v>9780</v>
      </c>
      <c r="C980" t="s">
        <v>2340</v>
      </c>
    </row>
    <row r="981" spans="1:3">
      <c r="A981" t="s">
        <v>2341</v>
      </c>
      <c r="B981">
        <v>9790</v>
      </c>
      <c r="C981" t="s">
        <v>2342</v>
      </c>
    </row>
    <row r="982" spans="1:3">
      <c r="A982" t="s">
        <v>2075</v>
      </c>
      <c r="B982">
        <v>9799</v>
      </c>
      <c r="C982" t="s">
        <v>2076</v>
      </c>
    </row>
    <row r="983" spans="1:3">
      <c r="A983" t="s">
        <v>2077</v>
      </c>
      <c r="B983">
        <v>9800</v>
      </c>
      <c r="C983" t="s">
        <v>2078</v>
      </c>
    </row>
    <row r="984" spans="1:3">
      <c r="A984" t="s">
        <v>2079</v>
      </c>
      <c r="B984">
        <v>9810</v>
      </c>
      <c r="C984" t="s">
        <v>2080</v>
      </c>
    </row>
    <row r="985" spans="1:3">
      <c r="A985" t="s">
        <v>2081</v>
      </c>
      <c r="B985">
        <v>9820</v>
      </c>
      <c r="C985" t="s">
        <v>2082</v>
      </c>
    </row>
    <row r="986" spans="1:3">
      <c r="A986" t="s">
        <v>2343</v>
      </c>
      <c r="B986">
        <v>9830</v>
      </c>
      <c r="C986" t="s">
        <v>2344</v>
      </c>
    </row>
    <row r="987" spans="1:3">
      <c r="A987" t="s">
        <v>2345</v>
      </c>
      <c r="B987">
        <v>9840</v>
      </c>
      <c r="C987" t="s">
        <v>2346</v>
      </c>
    </row>
    <row r="988" spans="1:3">
      <c r="A988" t="s">
        <v>2347</v>
      </c>
      <c r="B988">
        <v>9850</v>
      </c>
      <c r="C988" t="s">
        <v>2348</v>
      </c>
    </row>
    <row r="989" spans="1:3">
      <c r="A989" t="s">
        <v>2083</v>
      </c>
      <c r="B989">
        <v>9860</v>
      </c>
      <c r="C989" t="s">
        <v>2084</v>
      </c>
    </row>
    <row r="990" spans="1:3">
      <c r="A990" t="s">
        <v>2388</v>
      </c>
      <c r="B990">
        <v>9870</v>
      </c>
      <c r="C990" t="s">
        <v>2389</v>
      </c>
    </row>
    <row r="991" spans="1:3">
      <c r="A991" t="s">
        <v>2085</v>
      </c>
      <c r="B991">
        <v>9880</v>
      </c>
      <c r="C991" t="s">
        <v>2086</v>
      </c>
    </row>
    <row r="992" spans="1:3">
      <c r="A992" t="s">
        <v>2087</v>
      </c>
      <c r="B992">
        <v>9900</v>
      </c>
      <c r="C992" t="s">
        <v>1004</v>
      </c>
    </row>
    <row r="993" spans="1:3">
      <c r="A993" t="s">
        <v>2492</v>
      </c>
      <c r="B993">
        <v>9910</v>
      </c>
      <c r="C993" t="s">
        <v>2493</v>
      </c>
    </row>
    <row r="994" spans="1:3">
      <c r="A994" t="s">
        <v>2088</v>
      </c>
      <c r="B994">
        <v>9912</v>
      </c>
      <c r="C994" t="s">
        <v>2089</v>
      </c>
    </row>
    <row r="995" spans="1:3">
      <c r="A995" t="s">
        <v>2494</v>
      </c>
      <c r="B995">
        <v>9920</v>
      </c>
      <c r="C995" t="s">
        <v>2495</v>
      </c>
    </row>
    <row r="996" spans="1:3">
      <c r="A996" t="s">
        <v>2090</v>
      </c>
      <c r="B996">
        <v>9949</v>
      </c>
      <c r="C996" t="s">
        <v>2091</v>
      </c>
    </row>
    <row r="997" spans="1:3">
      <c r="A997" t="s">
        <v>2349</v>
      </c>
      <c r="B997">
        <v>9992</v>
      </c>
      <c r="C997" t="s">
        <v>2350</v>
      </c>
    </row>
    <row r="998" spans="1:3">
      <c r="A998" t="s">
        <v>2317</v>
      </c>
      <c r="B998">
        <v>9998</v>
      </c>
      <c r="C998" t="s">
        <v>2318</v>
      </c>
    </row>
    <row r="999" spans="1:3">
      <c r="A999" t="s">
        <v>2092</v>
      </c>
      <c r="B999">
        <v>10000</v>
      </c>
      <c r="C999" t="s">
        <v>2093</v>
      </c>
    </row>
    <row r="1000" spans="1:3">
      <c r="A1000" t="s">
        <v>2094</v>
      </c>
      <c r="B1000">
        <v>10001</v>
      </c>
      <c r="C1000" t="s">
        <v>2095</v>
      </c>
    </row>
    <row r="1001" spans="1:3">
      <c r="A1001" t="s">
        <v>2096</v>
      </c>
      <c r="B1001">
        <v>10002</v>
      </c>
      <c r="C1001" t="s">
        <v>2097</v>
      </c>
    </row>
    <row r="1002" spans="1:3">
      <c r="A1002" t="s">
        <v>2098</v>
      </c>
      <c r="B1002">
        <v>10003</v>
      </c>
      <c r="C1002" t="s">
        <v>2099</v>
      </c>
    </row>
    <row r="1003" spans="1:3">
      <c r="A1003" t="s">
        <v>2100</v>
      </c>
      <c r="B1003">
        <v>10006</v>
      </c>
      <c r="C1003" t="s">
        <v>2101</v>
      </c>
    </row>
    <row r="1004" spans="1:3">
      <c r="A1004" t="s">
        <v>2102</v>
      </c>
      <c r="B1004">
        <v>10007</v>
      </c>
      <c r="C1004" t="s">
        <v>2103</v>
      </c>
    </row>
    <row r="1005" spans="1:3">
      <c r="A1005" t="s">
        <v>2104</v>
      </c>
      <c r="B1005">
        <v>10008</v>
      </c>
      <c r="C1005" t="s">
        <v>2105</v>
      </c>
    </row>
    <row r="1006" spans="1:3">
      <c r="A1006" t="s">
        <v>2106</v>
      </c>
      <c r="B1006">
        <v>10010</v>
      </c>
      <c r="C1006" t="s">
        <v>2107</v>
      </c>
    </row>
    <row r="1007" spans="1:3">
      <c r="A1007" t="s">
        <v>2496</v>
      </c>
      <c r="B1007">
        <v>10020</v>
      </c>
      <c r="C1007" t="s">
        <v>2497</v>
      </c>
    </row>
    <row r="1008" spans="1:3">
      <c r="A1008" t="s">
        <v>2498</v>
      </c>
      <c r="B1008">
        <v>10030</v>
      </c>
      <c r="C1008" t="s">
        <v>2417</v>
      </c>
    </row>
    <row r="1009" spans="1:3">
      <c r="A1009" t="s">
        <v>2108</v>
      </c>
      <c r="B1009">
        <v>10040</v>
      </c>
      <c r="C1009" t="s">
        <v>2109</v>
      </c>
    </row>
    <row r="1010" spans="1:3">
      <c r="A1010" t="s">
        <v>2499</v>
      </c>
      <c r="B1010">
        <v>10050</v>
      </c>
      <c r="C1010" t="s">
        <v>2500</v>
      </c>
    </row>
    <row r="1011" spans="1:3">
      <c r="A1011" t="s">
        <v>2501</v>
      </c>
      <c r="B1011">
        <v>10060</v>
      </c>
      <c r="C1011" t="s">
        <v>2502</v>
      </c>
    </row>
    <row r="1012" spans="1:3">
      <c r="A1012" t="s">
        <v>2110</v>
      </c>
      <c r="B1012">
        <v>10070</v>
      </c>
      <c r="C1012" t="s">
        <v>2111</v>
      </c>
    </row>
    <row r="1013" spans="1:3">
      <c r="A1013" t="s">
        <v>2164</v>
      </c>
      <c r="B1013">
        <v>10100</v>
      </c>
      <c r="C1013" t="s">
        <v>2503</v>
      </c>
    </row>
    <row r="1014" spans="1:3">
      <c r="A1014" t="s">
        <v>2504</v>
      </c>
      <c r="B1014">
        <v>10110</v>
      </c>
      <c r="C1014" t="s">
        <v>2505</v>
      </c>
    </row>
    <row r="1015" spans="1:3">
      <c r="A1015" t="s">
        <v>2506</v>
      </c>
      <c r="B1015">
        <v>10120</v>
      </c>
      <c r="C1015" t="s">
        <v>2507</v>
      </c>
    </row>
    <row r="1016" spans="1:3">
      <c r="A1016" t="s">
        <v>2508</v>
      </c>
      <c r="B1016">
        <v>10130</v>
      </c>
      <c r="C1016" t="s">
        <v>2509</v>
      </c>
    </row>
    <row r="1017" spans="1:3">
      <c r="A1017" t="s">
        <v>2510</v>
      </c>
      <c r="B1017">
        <v>10140</v>
      </c>
      <c r="C1017" t="s">
        <v>2511</v>
      </c>
    </row>
    <row r="1018" spans="1:3">
      <c r="A1018" t="s">
        <v>2512</v>
      </c>
      <c r="B1018">
        <v>10150</v>
      </c>
      <c r="C1018" t="s">
        <v>2513</v>
      </c>
    </row>
    <row r="1019" spans="1:3">
      <c r="A1019" t="s">
        <v>2514</v>
      </c>
      <c r="B1019">
        <v>10160</v>
      </c>
      <c r="C1019" t="s">
        <v>2515</v>
      </c>
    </row>
    <row r="1020" spans="1:3">
      <c r="A1020" t="s">
        <v>2516</v>
      </c>
      <c r="B1020">
        <v>10170</v>
      </c>
      <c r="C1020" t="s">
        <v>2517</v>
      </c>
    </row>
    <row r="1021" spans="1:3">
      <c r="A1021" t="s">
        <v>2518</v>
      </c>
      <c r="B1021">
        <v>10180</v>
      </c>
      <c r="C1021" t="s">
        <v>2519</v>
      </c>
    </row>
    <row r="1022" spans="1:3">
      <c r="A1022" t="s">
        <v>2520</v>
      </c>
      <c r="B1022">
        <v>10190</v>
      </c>
      <c r="C1022" t="s">
        <v>2521</v>
      </c>
    </row>
    <row r="1023" spans="1:3">
      <c r="A1023" t="s">
        <v>2522</v>
      </c>
      <c r="B1023">
        <v>10200</v>
      </c>
      <c r="C1023" t="s">
        <v>2523</v>
      </c>
    </row>
    <row r="1024" spans="1:3">
      <c r="A1024" t="s">
        <v>2524</v>
      </c>
      <c r="B1024">
        <v>10210</v>
      </c>
      <c r="C1024" t="s">
        <v>2525</v>
      </c>
    </row>
    <row r="1025" spans="1:3">
      <c r="A1025" t="s">
        <v>2526</v>
      </c>
      <c r="B1025">
        <v>10220</v>
      </c>
      <c r="C1025" t="s">
        <v>2527</v>
      </c>
    </row>
    <row r="1026" spans="1:3">
      <c r="A1026" t="s">
        <v>2528</v>
      </c>
      <c r="B1026">
        <v>10230</v>
      </c>
      <c r="C1026" t="s">
        <v>2529</v>
      </c>
    </row>
    <row r="1027" spans="1:3">
      <c r="A1027" t="s">
        <v>2530</v>
      </c>
      <c r="B1027">
        <v>10240</v>
      </c>
      <c r="C1027" t="s">
        <v>2531</v>
      </c>
    </row>
    <row r="1028" spans="1:3">
      <c r="A1028" t="s">
        <v>2532</v>
      </c>
      <c r="B1028">
        <v>10250</v>
      </c>
      <c r="C1028" t="s">
        <v>2533</v>
      </c>
    </row>
    <row r="1029" spans="1:3">
      <c r="A1029" t="s">
        <v>2534</v>
      </c>
      <c r="B1029">
        <v>10260</v>
      </c>
      <c r="C1029" t="s">
        <v>2535</v>
      </c>
    </row>
    <row r="1030" spans="1:3">
      <c r="A1030" t="s">
        <v>2536</v>
      </c>
      <c r="B1030">
        <v>10310</v>
      </c>
      <c r="C1030" t="s">
        <v>2537</v>
      </c>
    </row>
    <row r="1031" spans="1:3">
      <c r="A1031" t="s">
        <v>2538</v>
      </c>
      <c r="B1031">
        <v>10320</v>
      </c>
      <c r="C1031" t="s">
        <v>2539</v>
      </c>
    </row>
    <row r="1032" spans="1:3">
      <c r="A1032" t="s">
        <v>2540</v>
      </c>
      <c r="B1032">
        <v>10330</v>
      </c>
      <c r="C1032" t="s">
        <v>2541</v>
      </c>
    </row>
    <row r="1033" spans="1:3">
      <c r="A1033" t="s">
        <v>2542</v>
      </c>
      <c r="B1033">
        <v>10350</v>
      </c>
      <c r="C1033" t="s">
        <v>2543</v>
      </c>
    </row>
    <row r="1034" spans="1:3">
      <c r="A1034" t="s">
        <v>2544</v>
      </c>
      <c r="B1034">
        <v>10360</v>
      </c>
      <c r="C1034" t="s">
        <v>2545</v>
      </c>
    </row>
    <row r="1035" spans="1:3">
      <c r="A1035" t="s">
        <v>2546</v>
      </c>
      <c r="B1035">
        <v>10370</v>
      </c>
      <c r="C1035" t="s">
        <v>2547</v>
      </c>
    </row>
    <row r="1036" spans="1:3">
      <c r="A1036" t="s">
        <v>2548</v>
      </c>
      <c r="B1036">
        <v>10380</v>
      </c>
      <c r="C1036" t="s">
        <v>2431</v>
      </c>
    </row>
    <row r="1037" spans="1:3">
      <c r="A1037" t="s">
        <v>2549</v>
      </c>
      <c r="B1037">
        <v>10390</v>
      </c>
      <c r="C1037" t="s">
        <v>2550</v>
      </c>
    </row>
    <row r="1038" spans="1:3">
      <c r="A1038" t="s">
        <v>2112</v>
      </c>
      <c r="B1038">
        <v>10400</v>
      </c>
      <c r="C1038" t="s">
        <v>2113</v>
      </c>
    </row>
    <row r="1039" spans="1:3">
      <c r="A1039" t="s">
        <v>2114</v>
      </c>
      <c r="B1039">
        <v>10410</v>
      </c>
      <c r="C1039" t="s">
        <v>2115</v>
      </c>
    </row>
    <row r="1040" spans="1:3">
      <c r="A1040" t="s">
        <v>2551</v>
      </c>
      <c r="B1040">
        <v>10440</v>
      </c>
      <c r="C1040" t="s">
        <v>2552</v>
      </c>
    </row>
    <row r="1041" spans="1:3">
      <c r="A1041" t="s">
        <v>2619</v>
      </c>
      <c r="B1041">
        <v>10470</v>
      </c>
      <c r="C1041" t="s">
        <v>2620</v>
      </c>
    </row>
    <row r="1042" spans="1:3">
      <c r="A1042" t="s">
        <v>2621</v>
      </c>
      <c r="B1042">
        <v>10480</v>
      </c>
      <c r="C1042" t="s">
        <v>2622</v>
      </c>
    </row>
    <row r="1043" spans="1:3">
      <c r="A1043" t="s">
        <v>2623</v>
      </c>
      <c r="B1043">
        <v>10490</v>
      </c>
      <c r="C1043" t="s">
        <v>2624</v>
      </c>
    </row>
    <row r="1044" spans="1:3">
      <c r="A1044" t="s">
        <v>2116</v>
      </c>
      <c r="B1044">
        <v>10520</v>
      </c>
      <c r="C1044" t="s">
        <v>2117</v>
      </c>
    </row>
    <row r="1045" spans="1:3">
      <c r="A1045" t="s">
        <v>2625</v>
      </c>
      <c r="B1045">
        <v>10570</v>
      </c>
      <c r="C1045" t="s">
        <v>2626</v>
      </c>
    </row>
    <row r="1046" spans="1:3">
      <c r="A1046" t="s">
        <v>2627</v>
      </c>
      <c r="B1046">
        <v>10590</v>
      </c>
      <c r="C1046" t="s">
        <v>2628</v>
      </c>
    </row>
    <row r="1047" spans="1:3">
      <c r="A1047" t="s">
        <v>2118</v>
      </c>
      <c r="B1047">
        <v>10600</v>
      </c>
      <c r="C1047" t="s">
        <v>1141</v>
      </c>
    </row>
    <row r="1048" spans="1:3">
      <c r="A1048" t="s">
        <v>2119</v>
      </c>
      <c r="B1048">
        <v>10610</v>
      </c>
      <c r="C1048" t="s">
        <v>2120</v>
      </c>
    </row>
    <row r="1049" spans="1:3">
      <c r="A1049" t="s">
        <v>2629</v>
      </c>
      <c r="B1049">
        <v>10640</v>
      </c>
      <c r="C1049" t="s">
        <v>2630</v>
      </c>
    </row>
    <row r="1050" spans="1:3">
      <c r="A1050" t="s">
        <v>2631</v>
      </c>
      <c r="B1050">
        <v>10650</v>
      </c>
      <c r="C1050" t="s">
        <v>2632</v>
      </c>
    </row>
    <row r="1051" spans="1:3">
      <c r="A1051" t="s">
        <v>2633</v>
      </c>
      <c r="B1051">
        <v>10690</v>
      </c>
      <c r="C1051" t="s">
        <v>2634</v>
      </c>
    </row>
    <row r="1052" spans="1:3">
      <c r="A1052" t="s">
        <v>2167</v>
      </c>
      <c r="B1052">
        <v>10700</v>
      </c>
      <c r="C1052" t="s">
        <v>2635</v>
      </c>
    </row>
    <row r="1053" spans="1:3">
      <c r="A1053" t="s">
        <v>2636</v>
      </c>
      <c r="B1053">
        <v>10710</v>
      </c>
      <c r="C1053" t="s">
        <v>2585</v>
      </c>
    </row>
    <row r="1054" spans="1:3">
      <c r="A1054" t="s">
        <v>2637</v>
      </c>
      <c r="B1054">
        <v>10720</v>
      </c>
      <c r="C1054" t="s">
        <v>2638</v>
      </c>
    </row>
    <row r="1055" spans="1:3">
      <c r="A1055" t="s">
        <v>2639</v>
      </c>
      <c r="B1055">
        <v>10740</v>
      </c>
      <c r="C1055" t="s">
        <v>2640</v>
      </c>
    </row>
    <row r="1056" spans="1:3">
      <c r="A1056" t="s">
        <v>2641</v>
      </c>
      <c r="B1056">
        <v>10750</v>
      </c>
      <c r="C1056" t="s">
        <v>2642</v>
      </c>
    </row>
    <row r="1057" spans="1:3">
      <c r="A1057" t="s">
        <v>2643</v>
      </c>
      <c r="B1057">
        <v>10760</v>
      </c>
      <c r="C1057" t="s">
        <v>2644</v>
      </c>
    </row>
    <row r="1058" spans="1:3">
      <c r="A1058" t="s">
        <v>2645</v>
      </c>
      <c r="B1058">
        <v>10780</v>
      </c>
      <c r="C1058" t="s">
        <v>2646</v>
      </c>
    </row>
    <row r="1059" spans="1:3">
      <c r="A1059" t="s">
        <v>2647</v>
      </c>
      <c r="B1059">
        <v>10810</v>
      </c>
      <c r="C1059" t="s">
        <v>2648</v>
      </c>
    </row>
    <row r="1060" spans="1:3">
      <c r="A1060" t="s">
        <v>2649</v>
      </c>
      <c r="B1060">
        <v>10820</v>
      </c>
      <c r="C1060" t="s">
        <v>2650</v>
      </c>
    </row>
    <row r="1061" spans="1:3">
      <c r="A1061" t="s">
        <v>2651</v>
      </c>
      <c r="B1061">
        <v>10830</v>
      </c>
      <c r="C1061" t="s">
        <v>2652</v>
      </c>
    </row>
    <row r="1062" spans="1:3">
      <c r="A1062" t="s">
        <v>2653</v>
      </c>
      <c r="B1062">
        <v>10840</v>
      </c>
      <c r="C1062" t="s">
        <v>2654</v>
      </c>
    </row>
    <row r="1063" spans="1:3">
      <c r="A1063" t="s">
        <v>2121</v>
      </c>
      <c r="B1063">
        <v>10880</v>
      </c>
      <c r="C1063" t="s">
        <v>2122</v>
      </c>
    </row>
    <row r="1064" spans="1:3">
      <c r="A1064" t="s">
        <v>2123</v>
      </c>
      <c r="B1064">
        <v>10881</v>
      </c>
      <c r="C1064" t="s">
        <v>2124</v>
      </c>
    </row>
    <row r="1065" spans="1:3">
      <c r="A1065" t="s">
        <v>2125</v>
      </c>
      <c r="B1065">
        <v>10900</v>
      </c>
      <c r="C1065" t="s">
        <v>2126</v>
      </c>
    </row>
    <row r="1066" spans="1:3">
      <c r="A1066" t="s">
        <v>2817</v>
      </c>
      <c r="B1066">
        <v>10940</v>
      </c>
      <c r="C1066" t="s">
        <v>2818</v>
      </c>
    </row>
    <row r="1067" spans="1:3">
      <c r="A1067" t="s">
        <v>2127</v>
      </c>
      <c r="B1067">
        <v>10941</v>
      </c>
      <c r="C1067" t="s">
        <v>2128</v>
      </c>
    </row>
    <row r="1068" spans="1:3">
      <c r="A1068" t="s">
        <v>2129</v>
      </c>
      <c r="B1068">
        <v>10960</v>
      </c>
      <c r="C1068" t="s">
        <v>2130</v>
      </c>
    </row>
    <row r="1069" spans="1:3">
      <c r="A1069" t="s">
        <v>2131</v>
      </c>
      <c r="B1069">
        <v>10970</v>
      </c>
      <c r="C1069" t="s">
        <v>2132</v>
      </c>
    </row>
    <row r="1070" spans="1:3">
      <c r="A1070" t="s">
        <v>2319</v>
      </c>
      <c r="B1070">
        <v>10998</v>
      </c>
      <c r="C1070" t="s">
        <v>2320</v>
      </c>
    </row>
    <row r="1071" spans="1:3">
      <c r="A1071" t="s">
        <v>2133</v>
      </c>
      <c r="B1071">
        <v>12010</v>
      </c>
      <c r="C1071" t="s">
        <v>1081</v>
      </c>
    </row>
    <row r="1072" spans="1:3">
      <c r="A1072" t="s">
        <v>2655</v>
      </c>
      <c r="B1072">
        <v>12030</v>
      </c>
      <c r="C1072" t="s">
        <v>2656</v>
      </c>
    </row>
    <row r="1073" spans="1:3">
      <c r="A1073" t="s">
        <v>2657</v>
      </c>
      <c r="B1073">
        <v>12050</v>
      </c>
      <c r="C1073" t="s">
        <v>2658</v>
      </c>
    </row>
    <row r="1074" spans="1:3">
      <c r="A1074" t="s">
        <v>2134</v>
      </c>
      <c r="B1074">
        <v>12080</v>
      </c>
      <c r="C1074" t="s">
        <v>2135</v>
      </c>
    </row>
    <row r="1075" spans="1:3">
      <c r="A1075" t="s">
        <v>2659</v>
      </c>
      <c r="B1075">
        <v>12100</v>
      </c>
      <c r="C1075" t="s">
        <v>2660</v>
      </c>
    </row>
    <row r="1076" spans="1:3">
      <c r="A1076" t="s">
        <v>2661</v>
      </c>
      <c r="B1076">
        <v>12110</v>
      </c>
      <c r="C1076" t="s">
        <v>2581</v>
      </c>
    </row>
    <row r="1077" spans="1:3">
      <c r="A1077" t="s">
        <v>2662</v>
      </c>
      <c r="B1077">
        <v>12120</v>
      </c>
      <c r="C1077" t="s">
        <v>2663</v>
      </c>
    </row>
    <row r="1078" spans="1:3">
      <c r="A1078" t="s">
        <v>2664</v>
      </c>
      <c r="B1078">
        <v>12130</v>
      </c>
      <c r="C1078" t="s">
        <v>2665</v>
      </c>
    </row>
    <row r="1079" spans="1:3">
      <c r="A1079" t="s">
        <v>2666</v>
      </c>
      <c r="B1079">
        <v>12140</v>
      </c>
      <c r="C1079" t="s">
        <v>2667</v>
      </c>
    </row>
    <row r="1080" spans="1:3">
      <c r="A1080" t="s">
        <v>2668</v>
      </c>
      <c r="B1080">
        <v>12150</v>
      </c>
      <c r="C1080" t="s">
        <v>2669</v>
      </c>
    </row>
    <row r="1081" spans="1:3">
      <c r="A1081" t="s">
        <v>2670</v>
      </c>
      <c r="B1081">
        <v>12160</v>
      </c>
      <c r="C1081" t="s">
        <v>2671</v>
      </c>
    </row>
    <row r="1082" spans="1:3">
      <c r="A1082" t="s">
        <v>2672</v>
      </c>
      <c r="B1082">
        <v>12170</v>
      </c>
      <c r="C1082" t="s">
        <v>2673</v>
      </c>
    </row>
    <row r="1083" spans="1:3">
      <c r="A1083" t="s">
        <v>2674</v>
      </c>
      <c r="B1083">
        <v>12180</v>
      </c>
      <c r="C1083" t="s">
        <v>2675</v>
      </c>
    </row>
    <row r="1084" spans="1:3">
      <c r="A1084" t="s">
        <v>2174</v>
      </c>
      <c r="B1084">
        <v>12200</v>
      </c>
      <c r="C1084" t="s">
        <v>2676</v>
      </c>
    </row>
    <row r="1085" spans="1:3">
      <c r="A1085" t="s">
        <v>2677</v>
      </c>
      <c r="B1085">
        <v>12210</v>
      </c>
      <c r="C1085" t="s">
        <v>2678</v>
      </c>
    </row>
    <row r="1086" spans="1:3">
      <c r="A1086" t="s">
        <v>2679</v>
      </c>
      <c r="B1086">
        <v>12220</v>
      </c>
      <c r="C1086" t="s">
        <v>2680</v>
      </c>
    </row>
    <row r="1087" spans="1:3">
      <c r="A1087" t="s">
        <v>2681</v>
      </c>
      <c r="B1087">
        <v>12230</v>
      </c>
      <c r="C1087" t="s">
        <v>2682</v>
      </c>
    </row>
    <row r="1088" spans="1:3">
      <c r="A1088" t="s">
        <v>2683</v>
      </c>
      <c r="B1088">
        <v>12240</v>
      </c>
      <c r="C1088" t="s">
        <v>2684</v>
      </c>
    </row>
    <row r="1089" spans="1:3">
      <c r="A1089" t="s">
        <v>2685</v>
      </c>
      <c r="B1089">
        <v>12250</v>
      </c>
      <c r="C1089" t="s">
        <v>2686</v>
      </c>
    </row>
    <row r="1090" spans="1:3">
      <c r="A1090" t="s">
        <v>2687</v>
      </c>
      <c r="B1090">
        <v>12260</v>
      </c>
      <c r="C1090" t="s">
        <v>2688</v>
      </c>
    </row>
    <row r="1091" spans="1:3">
      <c r="A1091" t="s">
        <v>2689</v>
      </c>
      <c r="B1091">
        <v>12270</v>
      </c>
      <c r="C1091" t="s">
        <v>2690</v>
      </c>
    </row>
    <row r="1092" spans="1:3">
      <c r="A1092" t="s">
        <v>2691</v>
      </c>
      <c r="B1092">
        <v>12280</v>
      </c>
      <c r="C1092" t="s">
        <v>2692</v>
      </c>
    </row>
    <row r="1093" spans="1:3">
      <c r="A1093" t="s">
        <v>2693</v>
      </c>
      <c r="B1093">
        <v>12290</v>
      </c>
      <c r="C1093" t="s">
        <v>2694</v>
      </c>
    </row>
    <row r="1094" spans="1:3">
      <c r="A1094" t="s">
        <v>2175</v>
      </c>
      <c r="B1094">
        <v>12300</v>
      </c>
      <c r="C1094" t="s">
        <v>2695</v>
      </c>
    </row>
    <row r="1095" spans="1:3">
      <c r="A1095" t="s">
        <v>2696</v>
      </c>
      <c r="B1095">
        <v>12310</v>
      </c>
      <c r="C1095" t="s">
        <v>2697</v>
      </c>
    </row>
    <row r="1096" spans="1:3">
      <c r="A1096" t="s">
        <v>2819</v>
      </c>
      <c r="B1096">
        <v>12320</v>
      </c>
      <c r="C1096" t="s">
        <v>2820</v>
      </c>
    </row>
    <row r="1097" spans="1:3">
      <c r="A1097" t="s">
        <v>2821</v>
      </c>
      <c r="B1097">
        <v>12330</v>
      </c>
      <c r="C1097" t="s">
        <v>2822</v>
      </c>
    </row>
    <row r="1098" spans="1:3">
      <c r="A1098" t="s">
        <v>2823</v>
      </c>
      <c r="B1098">
        <v>12340</v>
      </c>
      <c r="C1098" t="s">
        <v>2824</v>
      </c>
    </row>
    <row r="1099" spans="1:3">
      <c r="A1099" t="s">
        <v>2825</v>
      </c>
      <c r="B1099">
        <v>12350</v>
      </c>
      <c r="C1099" t="s">
        <v>2826</v>
      </c>
    </row>
    <row r="1100" spans="1:3">
      <c r="A1100" t="s">
        <v>2827</v>
      </c>
      <c r="B1100">
        <v>12360</v>
      </c>
      <c r="C1100" t="s">
        <v>2828</v>
      </c>
    </row>
    <row r="1101" spans="1:3">
      <c r="A1101" t="s">
        <v>2829</v>
      </c>
      <c r="B1101">
        <v>12370</v>
      </c>
      <c r="C1101" t="s">
        <v>2830</v>
      </c>
    </row>
    <row r="1102" spans="1:3">
      <c r="A1102" t="s">
        <v>2831</v>
      </c>
      <c r="B1102">
        <v>12380</v>
      </c>
      <c r="C1102" t="s">
        <v>2832</v>
      </c>
    </row>
    <row r="1103" spans="1:3">
      <c r="A1103" t="s">
        <v>2833</v>
      </c>
      <c r="B1103">
        <v>12390</v>
      </c>
      <c r="C1103" t="s">
        <v>2834</v>
      </c>
    </row>
    <row r="1104" spans="1:3">
      <c r="A1104" t="s">
        <v>2136</v>
      </c>
      <c r="B1104">
        <v>12400</v>
      </c>
      <c r="C1104" t="s">
        <v>2137</v>
      </c>
    </row>
    <row r="1105" spans="1:3">
      <c r="A1105" s="146" t="s">
        <v>2835</v>
      </c>
      <c r="B1105">
        <v>12410</v>
      </c>
      <c r="C1105" t="s">
        <v>2836</v>
      </c>
    </row>
    <row r="1106" spans="1:3">
      <c r="A1106" s="146" t="s">
        <v>2837</v>
      </c>
      <c r="B1106">
        <v>12420</v>
      </c>
      <c r="C1106" t="s">
        <v>2838</v>
      </c>
    </row>
    <row r="1107" spans="1:3">
      <c r="A1107" s="146" t="s">
        <v>2839</v>
      </c>
      <c r="B1107">
        <v>12430</v>
      </c>
      <c r="C1107" t="s">
        <v>2840</v>
      </c>
    </row>
    <row r="1108" spans="1:3">
      <c r="A1108" s="146" t="s">
        <v>2841</v>
      </c>
      <c r="B1108">
        <v>12440</v>
      </c>
      <c r="C1108" t="s">
        <v>2842</v>
      </c>
    </row>
    <row r="1109" spans="1:3">
      <c r="A1109" s="146" t="s">
        <v>2843</v>
      </c>
      <c r="B1109">
        <v>12450</v>
      </c>
      <c r="C1109" t="s">
        <v>2844</v>
      </c>
    </row>
    <row r="1110" spans="1:3">
      <c r="A1110" s="146" t="s">
        <v>2939</v>
      </c>
      <c r="B1110">
        <v>12460</v>
      </c>
      <c r="C1110" t="s">
        <v>2940</v>
      </c>
    </row>
    <row r="1111" spans="1:3">
      <c r="A1111" s="146" t="s">
        <v>2941</v>
      </c>
      <c r="B1111">
        <v>12480</v>
      </c>
      <c r="C1111" t="s">
        <v>2942</v>
      </c>
    </row>
    <row r="1112" spans="1:3">
      <c r="A1112" s="146" t="s">
        <v>2138</v>
      </c>
      <c r="B1112">
        <v>12490</v>
      </c>
      <c r="C1112" t="s">
        <v>2139</v>
      </c>
    </row>
    <row r="1113" spans="1:3">
      <c r="A1113" s="146" t="s">
        <v>2845</v>
      </c>
      <c r="B1113">
        <v>12500</v>
      </c>
      <c r="C1113" t="s">
        <v>2846</v>
      </c>
    </row>
    <row r="1114" spans="1:3">
      <c r="A1114" s="146" t="s">
        <v>2847</v>
      </c>
      <c r="B1114">
        <v>12510</v>
      </c>
      <c r="C1114" t="s">
        <v>2848</v>
      </c>
    </row>
    <row r="1115" spans="1:3">
      <c r="A1115" s="146" t="s">
        <v>2849</v>
      </c>
      <c r="B1115">
        <v>12520</v>
      </c>
      <c r="C1115" t="s">
        <v>2850</v>
      </c>
    </row>
    <row r="1116" spans="1:3">
      <c r="A1116" s="146" t="s">
        <v>2851</v>
      </c>
      <c r="B1116">
        <v>12530</v>
      </c>
      <c r="C1116" t="s">
        <v>2852</v>
      </c>
    </row>
    <row r="1117" spans="1:3">
      <c r="A1117" s="146" t="s">
        <v>2853</v>
      </c>
      <c r="B1117">
        <v>12540</v>
      </c>
      <c r="C1117" t="s">
        <v>2854</v>
      </c>
    </row>
    <row r="1118" spans="1:3">
      <c r="A1118" s="146" t="s">
        <v>2943</v>
      </c>
      <c r="B1118">
        <v>12550</v>
      </c>
      <c r="C1118" t="s">
        <v>2944</v>
      </c>
    </row>
    <row r="1119" spans="1:3">
      <c r="A1119" s="146" t="s">
        <v>2945</v>
      </c>
      <c r="B1119">
        <v>12560</v>
      </c>
      <c r="C1119" t="s">
        <v>2946</v>
      </c>
    </row>
    <row r="1120" spans="1:3">
      <c r="A1120" s="146" t="s">
        <v>2947</v>
      </c>
      <c r="B1120">
        <v>12570</v>
      </c>
      <c r="C1120" t="s">
        <v>2948</v>
      </c>
    </row>
    <row r="1121" spans="1:3">
      <c r="A1121" s="146" t="s">
        <v>2949</v>
      </c>
      <c r="B1121">
        <v>12580</v>
      </c>
      <c r="C1121" t="s">
        <v>2950</v>
      </c>
    </row>
    <row r="1122" spans="1:3">
      <c r="A1122" s="146" t="s">
        <v>2951</v>
      </c>
      <c r="B1122">
        <v>12590</v>
      </c>
      <c r="C1122" t="s">
        <v>2952</v>
      </c>
    </row>
    <row r="1123" spans="1:3">
      <c r="A1123" s="146" t="s">
        <v>2953</v>
      </c>
      <c r="B1123">
        <v>12600</v>
      </c>
      <c r="C1123" t="s">
        <v>2954</v>
      </c>
    </row>
    <row r="1124" spans="1:3">
      <c r="A1124" s="146" t="s">
        <v>2955</v>
      </c>
      <c r="B1124">
        <v>12610</v>
      </c>
      <c r="C1124" t="s">
        <v>2956</v>
      </c>
    </row>
    <row r="1125" spans="1:3">
      <c r="A1125" s="146" t="s">
        <v>2957</v>
      </c>
      <c r="B1125">
        <v>12620</v>
      </c>
      <c r="C1125" t="s">
        <v>2958</v>
      </c>
    </row>
    <row r="1126" spans="1:3">
      <c r="A1126" s="146" t="s">
        <v>2959</v>
      </c>
      <c r="B1126">
        <v>12640</v>
      </c>
      <c r="C1126" t="s">
        <v>2960</v>
      </c>
    </row>
    <row r="1127" spans="1:3">
      <c r="A1127" s="146" t="s">
        <v>2961</v>
      </c>
      <c r="B1127">
        <v>12660</v>
      </c>
      <c r="C1127" t="s">
        <v>2962</v>
      </c>
    </row>
    <row r="1128" spans="1:3">
      <c r="A1128" s="146" t="s">
        <v>2176</v>
      </c>
      <c r="B1128">
        <v>12700</v>
      </c>
      <c r="C1128" t="s">
        <v>2963</v>
      </c>
    </row>
    <row r="1129" spans="1:3">
      <c r="A1129" s="146" t="s">
        <v>2964</v>
      </c>
      <c r="B1129">
        <v>12710</v>
      </c>
      <c r="C1129" t="s">
        <v>2965</v>
      </c>
    </row>
    <row r="1130" spans="1:3">
      <c r="A1130" s="146" t="s">
        <v>2966</v>
      </c>
      <c r="B1130">
        <v>12800</v>
      </c>
      <c r="C1130" t="s">
        <v>2967</v>
      </c>
    </row>
    <row r="1131" spans="1:3">
      <c r="A1131" s="146" t="s">
        <v>2968</v>
      </c>
      <c r="B1131">
        <v>12830</v>
      </c>
      <c r="C1131" t="s">
        <v>2969</v>
      </c>
    </row>
    <row r="1132" spans="1:3">
      <c r="A1132" s="146" t="s">
        <v>2140</v>
      </c>
      <c r="B1132">
        <v>12840</v>
      </c>
      <c r="C1132" t="s">
        <v>2141</v>
      </c>
    </row>
    <row r="1133" spans="1:3">
      <c r="A1133" s="146" t="s">
        <v>2142</v>
      </c>
      <c r="B1133">
        <v>12900</v>
      </c>
      <c r="C1133" t="s">
        <v>2143</v>
      </c>
    </row>
    <row r="1134" spans="1:3">
      <c r="A1134" s="146" t="s">
        <v>2144</v>
      </c>
      <c r="B1134">
        <v>12920</v>
      </c>
      <c r="C1134" t="s">
        <v>2145</v>
      </c>
    </row>
    <row r="1135" spans="1:3">
      <c r="A1135" s="146" t="s">
        <v>2970</v>
      </c>
      <c r="B1135">
        <v>12930</v>
      </c>
      <c r="C1135" t="s">
        <v>2971</v>
      </c>
    </row>
    <row r="1136" spans="1:3">
      <c r="A1136" s="146" t="s">
        <v>2972</v>
      </c>
      <c r="B1136">
        <v>12940</v>
      </c>
      <c r="C1136" t="s">
        <v>2973</v>
      </c>
    </row>
    <row r="1137" spans="1:3">
      <c r="A1137" s="146" t="s">
        <v>2974</v>
      </c>
      <c r="B1137">
        <v>12950</v>
      </c>
      <c r="C1137" t="s">
        <v>2975</v>
      </c>
    </row>
    <row r="1138" spans="1:3">
      <c r="A1138" s="146" t="s">
        <v>2976</v>
      </c>
      <c r="B1138">
        <v>12960</v>
      </c>
      <c r="C1138" t="s">
        <v>2977</v>
      </c>
    </row>
    <row r="1139" spans="1:3">
      <c r="A1139" s="146" t="s">
        <v>2978</v>
      </c>
      <c r="B1139">
        <v>12970</v>
      </c>
      <c r="C1139" t="s">
        <v>2979</v>
      </c>
    </row>
    <row r="1140" spans="1:3">
      <c r="A1140" s="146" t="s">
        <v>2980</v>
      </c>
      <c r="B1140">
        <v>12980</v>
      </c>
      <c r="C1140" t="s">
        <v>2981</v>
      </c>
    </row>
    <row r="1141" spans="1:3">
      <c r="A1141" s="146" t="s">
        <v>2982</v>
      </c>
      <c r="B1141">
        <v>12990</v>
      </c>
      <c r="C1141" t="s">
        <v>2983</v>
      </c>
    </row>
    <row r="1142" spans="1:3">
      <c r="A1142" s="146" t="s">
        <v>2146</v>
      </c>
      <c r="B1142">
        <v>13020</v>
      </c>
      <c r="C1142" t="s">
        <v>2147</v>
      </c>
    </row>
    <row r="1143" spans="1:3">
      <c r="A1143" s="146" t="s">
        <v>2148</v>
      </c>
      <c r="B1143">
        <v>13021</v>
      </c>
      <c r="C1143" t="s">
        <v>2149</v>
      </c>
    </row>
    <row r="1144" spans="1:3">
      <c r="A1144" s="146" t="s">
        <v>2150</v>
      </c>
      <c r="B1144">
        <v>13022</v>
      </c>
      <c r="C1144" t="s">
        <v>2151</v>
      </c>
    </row>
    <row r="1145" spans="1:3">
      <c r="A1145" s="146" t="s">
        <v>2152</v>
      </c>
      <c r="B1145">
        <v>13025</v>
      </c>
      <c r="C1145" t="s">
        <v>2153</v>
      </c>
    </row>
    <row r="1146" spans="1:3">
      <c r="A1146" s="146" t="s">
        <v>2154</v>
      </c>
      <c r="B1146">
        <v>15000</v>
      </c>
      <c r="C1146" t="s">
        <v>2155</v>
      </c>
    </row>
    <row r="1147" spans="1:3">
      <c r="A1147" s="146" t="s">
        <v>2156</v>
      </c>
      <c r="B1147">
        <v>15001</v>
      </c>
      <c r="C1147" t="s">
        <v>2157</v>
      </c>
    </row>
    <row r="1148" spans="1:3">
      <c r="A1148" s="146" t="s">
        <v>2158</v>
      </c>
      <c r="B1148">
        <v>15002</v>
      </c>
      <c r="C1148" t="s">
        <v>2159</v>
      </c>
    </row>
    <row r="1149" spans="1:3">
      <c r="A1149" s="146" t="s">
        <v>2160</v>
      </c>
      <c r="B1149">
        <v>15003</v>
      </c>
      <c r="C1149" t="s">
        <v>2161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R218"/>
  <sheetViews>
    <sheetView zoomScale="110" zoomScaleNormal="110" workbookViewId="0">
      <pane ySplit="1" topLeftCell="A154" activePane="bottomLeft" state="frozen"/>
      <selection activeCell="D37" sqref="D37"/>
      <selection pane="bottomLeft" activeCell="J169" sqref="J169"/>
    </sheetView>
  </sheetViews>
  <sheetFormatPr defaultColWidth="9.140625" defaultRowHeight="12.75"/>
  <cols>
    <col min="1" max="2" width="9.140625" style="273" customWidth="1"/>
    <col min="3" max="3" width="74.140625" style="3" customWidth="1"/>
    <col min="4" max="4" width="9.140625" style="3" customWidth="1"/>
    <col min="5" max="5" width="12.5703125" style="3" customWidth="1"/>
    <col min="6" max="6" width="26.5703125" style="3" hidden="1" customWidth="1"/>
    <col min="7" max="17" width="15" style="296" customWidth="1"/>
    <col min="18" max="18" width="19.42578125" style="296" customWidth="1"/>
    <col min="19" max="19" width="12.5703125" style="3" customWidth="1"/>
    <col min="20" max="20" width="14" style="3" customWidth="1"/>
    <col min="21" max="16384" width="9.140625" style="3"/>
  </cols>
  <sheetData>
    <row r="1" spans="1:18" s="271" customFormat="1" ht="46.5" customHeight="1">
      <c r="A1" s="267" t="s">
        <v>2162</v>
      </c>
      <c r="B1" s="265" t="s">
        <v>2250</v>
      </c>
      <c r="C1" s="264" t="s">
        <v>0</v>
      </c>
      <c r="D1" s="268" t="s">
        <v>2163</v>
      </c>
      <c r="E1" s="269" t="s">
        <v>2251</v>
      </c>
      <c r="F1" s="270" t="s">
        <v>294</v>
      </c>
      <c r="G1" s="289" t="s">
        <v>426</v>
      </c>
      <c r="H1" s="289" t="s">
        <v>427</v>
      </c>
      <c r="I1" s="289" t="s">
        <v>428</v>
      </c>
      <c r="J1" s="289" t="s">
        <v>429</v>
      </c>
      <c r="K1" s="289" t="s">
        <v>430</v>
      </c>
      <c r="L1" s="289" t="s">
        <v>431</v>
      </c>
      <c r="M1" s="290" t="s">
        <v>383</v>
      </c>
      <c r="N1" s="291" t="s">
        <v>2731</v>
      </c>
      <c r="O1" s="291" t="s">
        <v>2732</v>
      </c>
      <c r="P1" s="291" t="s">
        <v>432</v>
      </c>
      <c r="Q1" s="291" t="s">
        <v>433</v>
      </c>
      <c r="R1" s="291" t="s">
        <v>386</v>
      </c>
    </row>
    <row r="2" spans="1:18" ht="11.25" customHeight="1">
      <c r="A2" s="301">
        <v>100</v>
      </c>
      <c r="B2" s="301">
        <v>10000</v>
      </c>
      <c r="C2" s="298" t="s">
        <v>2252</v>
      </c>
      <c r="D2" s="300" t="s">
        <v>155</v>
      </c>
      <c r="E2" s="300" t="s">
        <v>2092</v>
      </c>
      <c r="F2" s="298" t="s">
        <v>2698</v>
      </c>
      <c r="G2" s="292">
        <v>0</v>
      </c>
      <c r="H2" s="292">
        <f t="shared" ref="H2:H66" si="0">G2-K2</f>
        <v>0</v>
      </c>
      <c r="I2" s="292">
        <v>0</v>
      </c>
      <c r="J2" s="292">
        <f t="shared" ref="J2:J66" si="1">H2-I2-L2</f>
        <v>0</v>
      </c>
      <c r="K2" s="292"/>
      <c r="L2" s="292"/>
      <c r="M2" s="292"/>
      <c r="N2" s="292"/>
      <c r="O2" s="292"/>
      <c r="P2" s="292"/>
      <c r="Q2" s="292"/>
      <c r="R2" s="292"/>
    </row>
    <row r="3" spans="1:18" ht="11.25" customHeight="1">
      <c r="A3" s="301">
        <v>101</v>
      </c>
      <c r="B3" s="301">
        <v>10100</v>
      </c>
      <c r="C3" s="298" t="s">
        <v>38</v>
      </c>
      <c r="D3" s="300" t="s">
        <v>156</v>
      </c>
      <c r="E3" s="300" t="s">
        <v>2164</v>
      </c>
      <c r="F3" s="298" t="s">
        <v>2363</v>
      </c>
      <c r="G3" s="292">
        <v>0</v>
      </c>
      <c r="H3" s="292">
        <f t="shared" si="0"/>
        <v>0</v>
      </c>
      <c r="I3" s="292">
        <v>0</v>
      </c>
      <c r="J3" s="292">
        <f t="shared" si="1"/>
        <v>0</v>
      </c>
      <c r="K3" s="292"/>
      <c r="L3" s="292"/>
      <c r="M3" s="292"/>
      <c r="N3" s="292"/>
      <c r="O3" s="292"/>
      <c r="P3" s="292"/>
      <c r="Q3" s="292"/>
      <c r="R3" s="292"/>
    </row>
    <row r="4" spans="1:18" ht="11.25" customHeight="1">
      <c r="A4" s="301">
        <v>103</v>
      </c>
      <c r="B4" s="301">
        <v>10300</v>
      </c>
      <c r="C4" s="298" t="s">
        <v>332</v>
      </c>
      <c r="D4" s="300" t="s">
        <v>160</v>
      </c>
      <c r="E4" s="300" t="s">
        <v>2165</v>
      </c>
      <c r="F4" s="298" t="s">
        <v>2553</v>
      </c>
      <c r="G4" s="292">
        <v>0</v>
      </c>
      <c r="H4" s="292">
        <f t="shared" si="0"/>
        <v>0</v>
      </c>
      <c r="I4" s="292">
        <v>0</v>
      </c>
      <c r="J4" s="292">
        <f t="shared" si="1"/>
        <v>0</v>
      </c>
      <c r="K4" s="292"/>
      <c r="L4" s="292"/>
      <c r="M4" s="292"/>
      <c r="N4" s="292"/>
      <c r="O4" s="292"/>
      <c r="P4" s="292"/>
      <c r="Q4" s="292"/>
      <c r="R4" s="292"/>
    </row>
    <row r="5" spans="1:18" ht="11.25" customHeight="1">
      <c r="A5" s="301">
        <v>105</v>
      </c>
      <c r="B5" s="301">
        <v>10500</v>
      </c>
      <c r="C5" s="298" t="s">
        <v>460</v>
      </c>
      <c r="D5" s="300" t="s">
        <v>2856</v>
      </c>
      <c r="E5" s="300" t="s">
        <v>2876</v>
      </c>
      <c r="F5" s="298" t="s">
        <v>2877</v>
      </c>
      <c r="G5" s="292">
        <v>0</v>
      </c>
      <c r="H5" s="292">
        <f t="shared" si="0"/>
        <v>0</v>
      </c>
      <c r="I5" s="292">
        <v>0</v>
      </c>
      <c r="J5" s="292">
        <f t="shared" si="1"/>
        <v>0</v>
      </c>
      <c r="K5" s="292"/>
      <c r="L5" s="292"/>
      <c r="M5" s="292"/>
      <c r="N5" s="292"/>
      <c r="O5" s="292"/>
      <c r="P5" s="292"/>
      <c r="Q5" s="292"/>
      <c r="R5" s="292"/>
    </row>
    <row r="6" spans="1:18" ht="11.25" customHeight="1">
      <c r="A6" s="301">
        <v>107</v>
      </c>
      <c r="B6" s="301">
        <v>10700</v>
      </c>
      <c r="C6" s="298" t="s">
        <v>39</v>
      </c>
      <c r="D6" s="300" t="s">
        <v>157</v>
      </c>
      <c r="E6" s="300" t="s">
        <v>2167</v>
      </c>
      <c r="F6" s="298" t="s">
        <v>2168</v>
      </c>
      <c r="G6" s="292">
        <v>0</v>
      </c>
      <c r="H6" s="292">
        <f t="shared" si="0"/>
        <v>0</v>
      </c>
      <c r="I6" s="292">
        <v>0</v>
      </c>
      <c r="J6" s="292">
        <f t="shared" si="1"/>
        <v>0</v>
      </c>
      <c r="K6" s="292"/>
      <c r="L6" s="292"/>
      <c r="M6" s="292"/>
      <c r="N6" s="292"/>
      <c r="O6" s="292"/>
      <c r="P6" s="292"/>
      <c r="Q6" s="292"/>
      <c r="R6" s="292"/>
    </row>
    <row r="7" spans="1:18" ht="11.25" customHeight="1">
      <c r="A7" s="301">
        <v>108</v>
      </c>
      <c r="B7" s="301">
        <v>10800</v>
      </c>
      <c r="C7" s="298" t="s">
        <v>333</v>
      </c>
      <c r="D7" s="300" t="s">
        <v>157</v>
      </c>
      <c r="E7" s="300" t="s">
        <v>2167</v>
      </c>
      <c r="F7" s="298" t="s">
        <v>2168</v>
      </c>
      <c r="G7" s="292">
        <v>0</v>
      </c>
      <c r="H7" s="292">
        <f t="shared" si="0"/>
        <v>0</v>
      </c>
      <c r="I7" s="292">
        <v>0</v>
      </c>
      <c r="J7" s="292">
        <f t="shared" si="1"/>
        <v>0</v>
      </c>
      <c r="K7" s="292"/>
      <c r="L7" s="292"/>
      <c r="M7" s="292"/>
      <c r="N7" s="292"/>
      <c r="O7" s="292"/>
      <c r="P7" s="292"/>
      <c r="Q7" s="292"/>
      <c r="R7" s="292"/>
    </row>
    <row r="8" spans="1:18" ht="11.25" customHeight="1">
      <c r="A8" s="301">
        <v>109</v>
      </c>
      <c r="B8" s="301">
        <v>10900</v>
      </c>
      <c r="C8" s="298" t="s">
        <v>461</v>
      </c>
      <c r="D8" s="300" t="s">
        <v>158</v>
      </c>
      <c r="E8" s="300" t="s">
        <v>2125</v>
      </c>
      <c r="F8" s="298" t="s">
        <v>397</v>
      </c>
      <c r="G8" s="292">
        <v>0</v>
      </c>
      <c r="H8" s="292">
        <f t="shared" si="0"/>
        <v>0</v>
      </c>
      <c r="I8" s="292">
        <v>0</v>
      </c>
      <c r="J8" s="292">
        <f t="shared" si="1"/>
        <v>0</v>
      </c>
      <c r="K8" s="292"/>
      <c r="L8" s="292"/>
      <c r="M8" s="292"/>
      <c r="N8" s="292"/>
      <c r="O8" s="292"/>
      <c r="P8" s="292"/>
      <c r="Q8" s="292"/>
      <c r="R8" s="292"/>
    </row>
    <row r="9" spans="1:18" ht="11.25" customHeight="1">
      <c r="A9" s="301">
        <v>110</v>
      </c>
      <c r="B9" s="301">
        <v>11000</v>
      </c>
      <c r="C9" s="298" t="s">
        <v>2170</v>
      </c>
      <c r="D9" s="300" t="s">
        <v>159</v>
      </c>
      <c r="E9" s="300" t="s">
        <v>2169</v>
      </c>
      <c r="F9" s="298" t="s">
        <v>2351</v>
      </c>
      <c r="G9" s="292">
        <v>0</v>
      </c>
      <c r="H9" s="292">
        <f t="shared" si="0"/>
        <v>0</v>
      </c>
      <c r="I9" s="292">
        <v>0</v>
      </c>
      <c r="J9" s="292">
        <f t="shared" si="1"/>
        <v>0</v>
      </c>
      <c r="K9" s="292"/>
      <c r="L9" s="292"/>
      <c r="M9" s="292"/>
      <c r="N9" s="292"/>
      <c r="O9" s="292"/>
      <c r="P9" s="292"/>
      <c r="Q9" s="292"/>
      <c r="R9" s="292"/>
    </row>
    <row r="10" spans="1:18" ht="11.25" customHeight="1">
      <c r="A10" s="301">
        <v>111</v>
      </c>
      <c r="B10" s="301">
        <v>11100</v>
      </c>
      <c r="C10" s="298" t="s">
        <v>40</v>
      </c>
      <c r="D10" s="300" t="s">
        <v>160</v>
      </c>
      <c r="E10" s="300" t="s">
        <v>2165</v>
      </c>
      <c r="F10" s="298" t="s">
        <v>2553</v>
      </c>
      <c r="G10" s="292">
        <v>0</v>
      </c>
      <c r="H10" s="292">
        <f t="shared" si="0"/>
        <v>0</v>
      </c>
      <c r="I10" s="292">
        <v>0</v>
      </c>
      <c r="J10" s="292">
        <f t="shared" si="1"/>
        <v>0</v>
      </c>
      <c r="K10" s="292"/>
      <c r="L10" s="292"/>
      <c r="M10" s="292"/>
      <c r="N10" s="292"/>
      <c r="O10" s="292"/>
      <c r="P10" s="292"/>
      <c r="Q10" s="292"/>
      <c r="R10" s="292"/>
    </row>
    <row r="11" spans="1:18" ht="11.25" customHeight="1">
      <c r="A11" s="301">
        <v>112</v>
      </c>
      <c r="B11" s="301">
        <v>11200</v>
      </c>
      <c r="C11" s="298" t="s">
        <v>334</v>
      </c>
      <c r="D11" s="300" t="s">
        <v>160</v>
      </c>
      <c r="E11" s="300" t="s">
        <v>2165</v>
      </c>
      <c r="F11" s="298" t="s">
        <v>2553</v>
      </c>
      <c r="G11" s="292">
        <v>0</v>
      </c>
      <c r="H11" s="292">
        <f t="shared" si="0"/>
        <v>0</v>
      </c>
      <c r="I11" s="292">
        <v>0</v>
      </c>
      <c r="J11" s="292">
        <f t="shared" si="1"/>
        <v>0</v>
      </c>
      <c r="K11" s="292"/>
      <c r="L11" s="292"/>
      <c r="M11" s="292"/>
      <c r="N11" s="292"/>
      <c r="O11" s="292"/>
      <c r="P11" s="292"/>
      <c r="Q11" s="292"/>
      <c r="R11" s="292"/>
    </row>
    <row r="12" spans="1:18" ht="11.25" customHeight="1">
      <c r="A12" s="301">
        <v>113</v>
      </c>
      <c r="B12" s="301">
        <v>11300</v>
      </c>
      <c r="C12" s="298" t="s">
        <v>335</v>
      </c>
      <c r="D12" s="300" t="s">
        <v>160</v>
      </c>
      <c r="E12" s="300" t="s">
        <v>2165</v>
      </c>
      <c r="F12" s="298" t="s">
        <v>2553</v>
      </c>
      <c r="G12" s="292">
        <v>0</v>
      </c>
      <c r="H12" s="292">
        <f t="shared" si="0"/>
        <v>0</v>
      </c>
      <c r="I12" s="292">
        <v>0</v>
      </c>
      <c r="J12" s="292">
        <f t="shared" si="1"/>
        <v>0</v>
      </c>
      <c r="K12" s="292"/>
      <c r="L12" s="292"/>
      <c r="M12" s="292"/>
      <c r="N12" s="292"/>
      <c r="O12" s="292"/>
      <c r="P12" s="292"/>
      <c r="Q12" s="292"/>
      <c r="R12" s="292"/>
    </row>
    <row r="13" spans="1:18" ht="11.25" customHeight="1">
      <c r="A13" s="301">
        <v>114</v>
      </c>
      <c r="B13" s="301">
        <v>11400</v>
      </c>
      <c r="C13" s="298" t="s">
        <v>336</v>
      </c>
      <c r="D13" s="300" t="s">
        <v>160</v>
      </c>
      <c r="E13" s="300" t="s">
        <v>2165</v>
      </c>
      <c r="F13" s="298" t="s">
        <v>2553</v>
      </c>
      <c r="G13" s="292">
        <v>0</v>
      </c>
      <c r="H13" s="292">
        <f t="shared" si="0"/>
        <v>0</v>
      </c>
      <c r="I13" s="292">
        <v>0</v>
      </c>
      <c r="J13" s="292">
        <f t="shared" si="1"/>
        <v>0</v>
      </c>
      <c r="K13" s="292"/>
      <c r="L13" s="292"/>
      <c r="M13" s="292"/>
      <c r="N13" s="292"/>
      <c r="O13" s="292"/>
      <c r="P13" s="292"/>
      <c r="Q13" s="292"/>
      <c r="R13" s="292"/>
    </row>
    <row r="14" spans="1:18" ht="11.25" customHeight="1">
      <c r="A14" s="301">
        <v>115</v>
      </c>
      <c r="B14" s="301">
        <v>11500</v>
      </c>
      <c r="C14" s="298" t="s">
        <v>2554</v>
      </c>
      <c r="D14" s="300" t="s">
        <v>160</v>
      </c>
      <c r="E14" s="300" t="s">
        <v>2165</v>
      </c>
      <c r="F14" s="298" t="s">
        <v>2553</v>
      </c>
      <c r="G14" s="292">
        <v>0</v>
      </c>
      <c r="H14" s="292">
        <f t="shared" si="0"/>
        <v>0</v>
      </c>
      <c r="I14" s="292">
        <v>0</v>
      </c>
      <c r="J14" s="292">
        <f t="shared" si="1"/>
        <v>0</v>
      </c>
      <c r="K14" s="292"/>
      <c r="L14" s="292"/>
      <c r="M14" s="292"/>
      <c r="N14" s="292"/>
      <c r="O14" s="292"/>
      <c r="P14" s="292"/>
      <c r="Q14" s="292"/>
      <c r="R14" s="292"/>
    </row>
    <row r="15" spans="1:18" ht="11.25" customHeight="1">
      <c r="A15" s="301">
        <v>116</v>
      </c>
      <c r="B15" s="301">
        <v>11600</v>
      </c>
      <c r="C15" s="298" t="s">
        <v>337</v>
      </c>
      <c r="D15" s="300" t="s">
        <v>160</v>
      </c>
      <c r="E15" s="300" t="s">
        <v>2165</v>
      </c>
      <c r="F15" s="298" t="s">
        <v>2553</v>
      </c>
      <c r="G15" s="292">
        <v>0</v>
      </c>
      <c r="H15" s="292">
        <f t="shared" si="0"/>
        <v>0</v>
      </c>
      <c r="I15" s="292">
        <v>0</v>
      </c>
      <c r="J15" s="292">
        <f t="shared" si="1"/>
        <v>0</v>
      </c>
      <c r="K15" s="292"/>
      <c r="L15" s="292"/>
      <c r="M15" s="292"/>
      <c r="N15" s="292"/>
      <c r="O15" s="292"/>
      <c r="P15" s="292"/>
      <c r="Q15" s="292"/>
      <c r="R15" s="292"/>
    </row>
    <row r="16" spans="1:18" ht="11.25" customHeight="1">
      <c r="A16" s="301">
        <v>117</v>
      </c>
      <c r="B16" s="301">
        <v>11700</v>
      </c>
      <c r="C16" s="298" t="s">
        <v>41</v>
      </c>
      <c r="D16" s="300" t="s">
        <v>162</v>
      </c>
      <c r="E16" s="300" t="s">
        <v>2171</v>
      </c>
      <c r="F16" s="298" t="s">
        <v>2172</v>
      </c>
      <c r="G16" s="292">
        <v>0</v>
      </c>
      <c r="H16" s="292">
        <f t="shared" si="0"/>
        <v>0</v>
      </c>
      <c r="I16" s="292">
        <v>0</v>
      </c>
      <c r="J16" s="292">
        <f t="shared" si="1"/>
        <v>0</v>
      </c>
      <c r="K16" s="292"/>
      <c r="L16" s="292"/>
      <c r="M16" s="292"/>
      <c r="N16" s="292"/>
      <c r="O16" s="292"/>
      <c r="P16" s="292"/>
      <c r="Q16" s="292"/>
      <c r="R16" s="292"/>
    </row>
    <row r="17" spans="1:18" ht="11.25" customHeight="1">
      <c r="A17" s="301">
        <v>118</v>
      </c>
      <c r="B17" s="301">
        <v>11800</v>
      </c>
      <c r="C17" s="298" t="s">
        <v>2878</v>
      </c>
      <c r="D17" s="300" t="s">
        <v>157</v>
      </c>
      <c r="E17" s="300" t="s">
        <v>2167</v>
      </c>
      <c r="F17" s="298" t="s">
        <v>2168</v>
      </c>
      <c r="G17" s="292">
        <v>0</v>
      </c>
      <c r="H17" s="292">
        <f t="shared" si="0"/>
        <v>0</v>
      </c>
      <c r="I17" s="292">
        <v>0</v>
      </c>
      <c r="J17" s="292">
        <f t="shared" si="1"/>
        <v>0</v>
      </c>
      <c r="K17" s="292"/>
      <c r="L17" s="292"/>
      <c r="M17" s="292"/>
      <c r="N17" s="292"/>
      <c r="O17" s="292"/>
      <c r="P17" s="292"/>
      <c r="Q17" s="292"/>
      <c r="R17" s="292"/>
    </row>
    <row r="18" spans="1:18" ht="11.25" customHeight="1">
      <c r="A18" s="301">
        <v>119</v>
      </c>
      <c r="B18" s="301">
        <v>11900</v>
      </c>
      <c r="C18" s="298" t="s">
        <v>42</v>
      </c>
      <c r="D18" s="300" t="s">
        <v>163</v>
      </c>
      <c r="E18" s="300" t="s">
        <v>2173</v>
      </c>
      <c r="F18" s="298" t="s">
        <v>2699</v>
      </c>
      <c r="G18" s="292">
        <v>0</v>
      </c>
      <c r="H18" s="292">
        <f t="shared" si="0"/>
        <v>0</v>
      </c>
      <c r="I18" s="292">
        <v>0</v>
      </c>
      <c r="J18" s="292">
        <f t="shared" si="1"/>
        <v>0</v>
      </c>
      <c r="K18" s="292"/>
      <c r="L18" s="292"/>
      <c r="M18" s="292"/>
      <c r="N18" s="292"/>
      <c r="O18" s="292"/>
      <c r="P18" s="292"/>
      <c r="Q18" s="292"/>
      <c r="R18" s="292"/>
    </row>
    <row r="19" spans="1:18" ht="11.25" customHeight="1">
      <c r="A19" s="301">
        <v>121</v>
      </c>
      <c r="B19" s="301">
        <v>12100</v>
      </c>
      <c r="C19" s="298" t="s">
        <v>338</v>
      </c>
      <c r="D19" s="300" t="s">
        <v>163</v>
      </c>
      <c r="E19" s="300" t="s">
        <v>2173</v>
      </c>
      <c r="F19" s="298" t="s">
        <v>2699</v>
      </c>
      <c r="G19" s="292">
        <v>0</v>
      </c>
      <c r="H19" s="292">
        <f t="shared" si="0"/>
        <v>0</v>
      </c>
      <c r="I19" s="292">
        <v>0</v>
      </c>
      <c r="J19" s="292">
        <f t="shared" si="1"/>
        <v>0</v>
      </c>
      <c r="K19" s="292"/>
      <c r="L19" s="292"/>
      <c r="M19" s="292"/>
      <c r="N19" s="292"/>
      <c r="O19" s="292"/>
      <c r="P19" s="292"/>
      <c r="Q19" s="292"/>
      <c r="R19" s="292"/>
    </row>
    <row r="20" spans="1:18" ht="11.25" customHeight="1">
      <c r="A20" s="301">
        <v>122</v>
      </c>
      <c r="B20" s="301">
        <v>12200</v>
      </c>
      <c r="C20" s="298" t="s">
        <v>43</v>
      </c>
      <c r="D20" s="300" t="s">
        <v>164</v>
      </c>
      <c r="E20" s="300" t="s">
        <v>2174</v>
      </c>
      <c r="F20" s="298" t="s">
        <v>434</v>
      </c>
      <c r="G20" s="292">
        <v>0</v>
      </c>
      <c r="H20" s="292">
        <f t="shared" si="0"/>
        <v>0</v>
      </c>
      <c r="I20" s="292">
        <v>0</v>
      </c>
      <c r="J20" s="292">
        <f t="shared" si="1"/>
        <v>0</v>
      </c>
      <c r="K20" s="292"/>
      <c r="L20" s="292"/>
      <c r="M20" s="292"/>
      <c r="N20" s="292"/>
      <c r="O20" s="292"/>
      <c r="P20" s="292"/>
      <c r="Q20" s="292"/>
      <c r="R20" s="292"/>
    </row>
    <row r="21" spans="1:18" ht="11.25" customHeight="1">
      <c r="A21" s="301">
        <v>123</v>
      </c>
      <c r="B21" s="301">
        <v>12300</v>
      </c>
      <c r="C21" s="298" t="s">
        <v>44</v>
      </c>
      <c r="D21" s="300" t="s">
        <v>165</v>
      </c>
      <c r="E21" s="300" t="s">
        <v>2175</v>
      </c>
      <c r="F21" s="298" t="s">
        <v>2700</v>
      </c>
      <c r="G21" s="292">
        <v>0</v>
      </c>
      <c r="H21" s="292">
        <f t="shared" si="0"/>
        <v>0</v>
      </c>
      <c r="I21" s="292">
        <v>0</v>
      </c>
      <c r="J21" s="292">
        <f>H21-I21-L21</f>
        <v>0</v>
      </c>
      <c r="K21" s="292">
        <v>0</v>
      </c>
      <c r="L21" s="292"/>
      <c r="M21" s="292"/>
      <c r="N21" s="292"/>
      <c r="O21" s="292"/>
      <c r="P21" s="292"/>
      <c r="Q21" s="292"/>
      <c r="R21" s="292">
        <v>0</v>
      </c>
    </row>
    <row r="22" spans="1:18" ht="11.25" customHeight="1">
      <c r="A22" s="301">
        <v>125</v>
      </c>
      <c r="B22" s="301">
        <v>12500</v>
      </c>
      <c r="C22" s="298" t="s">
        <v>339</v>
      </c>
      <c r="D22" s="300" t="s">
        <v>160</v>
      </c>
      <c r="E22" s="300" t="s">
        <v>2165</v>
      </c>
      <c r="F22" s="298" t="s">
        <v>2553</v>
      </c>
      <c r="G22" s="292">
        <v>0</v>
      </c>
      <c r="H22" s="292">
        <f t="shared" si="0"/>
        <v>0</v>
      </c>
      <c r="I22" s="292">
        <v>0</v>
      </c>
      <c r="J22" s="292">
        <f t="shared" si="1"/>
        <v>0</v>
      </c>
      <c r="K22" s="292"/>
      <c r="L22" s="292"/>
      <c r="M22" s="292"/>
      <c r="N22" s="292"/>
      <c r="O22" s="292"/>
      <c r="P22" s="292"/>
      <c r="Q22" s="292"/>
      <c r="R22" s="292"/>
    </row>
    <row r="23" spans="1:18" ht="11.25" customHeight="1">
      <c r="A23" s="301">
        <v>127</v>
      </c>
      <c r="B23" s="301">
        <v>12700</v>
      </c>
      <c r="C23" s="298" t="s">
        <v>45</v>
      </c>
      <c r="D23" s="300" t="s">
        <v>166</v>
      </c>
      <c r="E23" s="300" t="s">
        <v>2176</v>
      </c>
      <c r="F23" s="298" t="s">
        <v>2555</v>
      </c>
      <c r="G23" s="292">
        <v>0</v>
      </c>
      <c r="H23" s="292">
        <f t="shared" si="0"/>
        <v>0</v>
      </c>
      <c r="I23" s="292">
        <v>0</v>
      </c>
      <c r="J23" s="292">
        <f t="shared" si="1"/>
        <v>0</v>
      </c>
      <c r="K23" s="292"/>
      <c r="L23" s="292"/>
      <c r="M23" s="292"/>
      <c r="N23" s="292"/>
      <c r="O23" s="292"/>
      <c r="P23" s="292"/>
      <c r="Q23" s="292"/>
      <c r="R23" s="292"/>
    </row>
    <row r="24" spans="1:18" ht="11.25" customHeight="1">
      <c r="A24" s="301">
        <v>128</v>
      </c>
      <c r="B24" s="301">
        <v>12800</v>
      </c>
      <c r="C24" s="306" t="s">
        <v>3003</v>
      </c>
      <c r="D24" s="300" t="s">
        <v>230</v>
      </c>
      <c r="E24" s="300" t="s">
        <v>2177</v>
      </c>
      <c r="F24" s="298" t="s">
        <v>398</v>
      </c>
      <c r="G24" s="292">
        <v>0</v>
      </c>
      <c r="H24" s="292">
        <f t="shared" si="0"/>
        <v>0</v>
      </c>
      <c r="I24" s="292">
        <v>0</v>
      </c>
      <c r="J24" s="292">
        <f t="shared" si="1"/>
        <v>0</v>
      </c>
      <c r="K24" s="292"/>
      <c r="L24" s="292"/>
      <c r="M24" s="292"/>
      <c r="N24" s="292"/>
      <c r="O24" s="292"/>
      <c r="P24" s="292"/>
      <c r="Q24" s="292"/>
      <c r="R24" s="292"/>
    </row>
    <row r="25" spans="1:18" ht="11.25" customHeight="1">
      <c r="A25" s="301">
        <v>129</v>
      </c>
      <c r="B25" s="301">
        <v>12900</v>
      </c>
      <c r="C25" s="298" t="s">
        <v>46</v>
      </c>
      <c r="D25" s="300" t="s">
        <v>167</v>
      </c>
      <c r="E25" s="300" t="s">
        <v>2142</v>
      </c>
      <c r="F25" s="298" t="s">
        <v>2699</v>
      </c>
      <c r="G25" s="292">
        <v>0</v>
      </c>
      <c r="H25" s="292">
        <f t="shared" si="0"/>
        <v>0</v>
      </c>
      <c r="I25" s="292">
        <v>0</v>
      </c>
      <c r="J25" s="292">
        <f t="shared" si="1"/>
        <v>0</v>
      </c>
      <c r="K25" s="292"/>
      <c r="L25" s="292"/>
      <c r="M25" s="292"/>
      <c r="N25" s="292"/>
      <c r="O25" s="292"/>
      <c r="P25" s="292"/>
      <c r="Q25" s="292"/>
      <c r="R25" s="292"/>
    </row>
    <row r="26" spans="1:18" ht="11.25" customHeight="1">
      <c r="A26" s="301">
        <v>132</v>
      </c>
      <c r="B26" s="301">
        <v>13200</v>
      </c>
      <c r="C26" s="298" t="s">
        <v>451</v>
      </c>
      <c r="D26" s="300" t="s">
        <v>168</v>
      </c>
      <c r="E26" s="300" t="s">
        <v>2178</v>
      </c>
      <c r="F26" s="298" t="s">
        <v>2179</v>
      </c>
      <c r="G26" s="292">
        <v>0</v>
      </c>
      <c r="H26" s="292">
        <f t="shared" si="0"/>
        <v>0</v>
      </c>
      <c r="I26" s="292">
        <v>0</v>
      </c>
      <c r="J26" s="292">
        <f t="shared" si="1"/>
        <v>0</v>
      </c>
      <c r="K26" s="292"/>
      <c r="L26" s="292"/>
      <c r="M26" s="292"/>
      <c r="N26" s="292"/>
      <c r="O26" s="292"/>
      <c r="P26" s="292"/>
      <c r="Q26" s="292"/>
      <c r="R26" s="292"/>
    </row>
    <row r="27" spans="1:18" ht="11.25" customHeight="1">
      <c r="A27" s="301">
        <v>133</v>
      </c>
      <c r="B27" s="301">
        <v>13300</v>
      </c>
      <c r="C27" s="298" t="s">
        <v>47</v>
      </c>
      <c r="D27" s="300" t="s">
        <v>169</v>
      </c>
      <c r="E27" s="300" t="s">
        <v>2180</v>
      </c>
      <c r="F27" s="298" t="s">
        <v>340</v>
      </c>
      <c r="G27" s="292">
        <v>0</v>
      </c>
      <c r="H27" s="292">
        <f t="shared" si="0"/>
        <v>0</v>
      </c>
      <c r="I27" s="292">
        <v>0</v>
      </c>
      <c r="J27" s="292">
        <f t="shared" si="1"/>
        <v>0</v>
      </c>
      <c r="K27" s="292"/>
      <c r="L27" s="292"/>
      <c r="M27" s="292"/>
      <c r="N27" s="292"/>
      <c r="O27" s="292"/>
      <c r="P27" s="292"/>
      <c r="Q27" s="292"/>
      <c r="R27" s="292"/>
    </row>
    <row r="28" spans="1:18" ht="11.25" customHeight="1">
      <c r="A28" s="301">
        <v>136</v>
      </c>
      <c r="B28" s="301">
        <v>13600</v>
      </c>
      <c r="C28" s="298" t="s">
        <v>48</v>
      </c>
      <c r="D28" s="300" t="s">
        <v>170</v>
      </c>
      <c r="E28" s="300" t="s">
        <v>2181</v>
      </c>
      <c r="F28" s="298" t="s">
        <v>2556</v>
      </c>
      <c r="G28" s="292">
        <v>0</v>
      </c>
      <c r="H28" s="292">
        <f t="shared" si="0"/>
        <v>0</v>
      </c>
      <c r="I28" s="292">
        <v>0</v>
      </c>
      <c r="J28" s="292">
        <f t="shared" si="1"/>
        <v>0</v>
      </c>
      <c r="K28" s="292"/>
      <c r="L28" s="292"/>
      <c r="M28" s="292"/>
      <c r="N28" s="292"/>
      <c r="O28" s="292"/>
      <c r="P28" s="292"/>
      <c r="Q28" s="292"/>
      <c r="R28" s="292"/>
    </row>
    <row r="29" spans="1:18" ht="11.25">
      <c r="A29" s="301">
        <v>140</v>
      </c>
      <c r="B29" s="301">
        <v>14000</v>
      </c>
      <c r="C29" s="298" t="s">
        <v>49</v>
      </c>
      <c r="D29" s="300" t="s">
        <v>171</v>
      </c>
      <c r="E29" s="300" t="s">
        <v>2182</v>
      </c>
      <c r="F29" s="298" t="s">
        <v>2701</v>
      </c>
      <c r="G29" s="292">
        <v>0</v>
      </c>
      <c r="H29" s="292">
        <f t="shared" si="0"/>
        <v>0</v>
      </c>
      <c r="I29" s="292">
        <v>0</v>
      </c>
      <c r="J29" s="292">
        <f t="shared" si="1"/>
        <v>0</v>
      </c>
      <c r="K29" s="292"/>
      <c r="L29" s="292"/>
      <c r="M29" s="292"/>
      <c r="N29" s="292"/>
      <c r="O29" s="292"/>
      <c r="P29" s="292"/>
      <c r="Q29" s="292"/>
      <c r="R29" s="292"/>
    </row>
    <row r="30" spans="1:18" ht="11.25" customHeight="1">
      <c r="A30" s="301">
        <v>141</v>
      </c>
      <c r="B30" s="301">
        <v>14100</v>
      </c>
      <c r="C30" s="298" t="s">
        <v>2255</v>
      </c>
      <c r="D30" s="300" t="s">
        <v>172</v>
      </c>
      <c r="E30" s="300" t="s">
        <v>2183</v>
      </c>
      <c r="F30" s="298" t="s">
        <v>411</v>
      </c>
      <c r="G30" s="292">
        <v>0</v>
      </c>
      <c r="H30" s="292">
        <f t="shared" si="0"/>
        <v>0</v>
      </c>
      <c r="I30" s="292">
        <v>0</v>
      </c>
      <c r="J30" s="292">
        <f t="shared" si="1"/>
        <v>0</v>
      </c>
      <c r="K30" s="292"/>
      <c r="L30" s="292"/>
      <c r="M30" s="292"/>
      <c r="N30" s="292"/>
      <c r="O30" s="292"/>
      <c r="P30" s="292"/>
      <c r="Q30" s="292"/>
      <c r="R30" s="292"/>
    </row>
    <row r="31" spans="1:18" ht="11.25" customHeight="1">
      <c r="A31" s="301">
        <v>142</v>
      </c>
      <c r="B31" s="301">
        <v>14200</v>
      </c>
      <c r="C31" s="298" t="s">
        <v>399</v>
      </c>
      <c r="D31" s="300" t="s">
        <v>157</v>
      </c>
      <c r="E31" s="300" t="s">
        <v>2167</v>
      </c>
      <c r="F31" s="298" t="s">
        <v>2168</v>
      </c>
      <c r="G31" s="292">
        <v>0</v>
      </c>
      <c r="H31" s="292">
        <f t="shared" si="0"/>
        <v>0</v>
      </c>
      <c r="I31" s="292">
        <v>0</v>
      </c>
      <c r="J31" s="292">
        <f t="shared" si="1"/>
        <v>0</v>
      </c>
      <c r="K31" s="292"/>
      <c r="L31" s="292"/>
      <c r="M31" s="292"/>
      <c r="N31" s="292"/>
      <c r="O31" s="292"/>
      <c r="P31" s="292"/>
      <c r="Q31" s="292"/>
      <c r="R31" s="292"/>
    </row>
    <row r="32" spans="1:18" ht="11.25" customHeight="1">
      <c r="A32" s="301">
        <v>143</v>
      </c>
      <c r="B32" s="301">
        <v>14300</v>
      </c>
      <c r="C32" s="298" t="s">
        <v>2256</v>
      </c>
      <c r="D32" s="300" t="s">
        <v>172</v>
      </c>
      <c r="E32" s="300" t="s">
        <v>2183</v>
      </c>
      <c r="F32" s="298" t="s">
        <v>411</v>
      </c>
      <c r="G32" s="292">
        <v>0</v>
      </c>
      <c r="H32" s="292">
        <f t="shared" si="0"/>
        <v>0</v>
      </c>
      <c r="I32" s="292">
        <v>0</v>
      </c>
      <c r="J32" s="292">
        <f t="shared" si="1"/>
        <v>0</v>
      </c>
      <c r="K32" s="292"/>
      <c r="L32" s="292"/>
      <c r="M32" s="292"/>
      <c r="N32" s="292"/>
      <c r="O32" s="292"/>
      <c r="P32" s="292"/>
      <c r="Q32" s="292"/>
      <c r="R32" s="292"/>
    </row>
    <row r="33" spans="1:18" ht="11.25">
      <c r="A33" s="301">
        <v>145</v>
      </c>
      <c r="B33" s="301">
        <v>14500</v>
      </c>
      <c r="C33" s="298" t="s">
        <v>2879</v>
      </c>
      <c r="D33" s="300" t="s">
        <v>157</v>
      </c>
      <c r="E33" s="300" t="s">
        <v>2167</v>
      </c>
      <c r="F33" s="298" t="s">
        <v>2168</v>
      </c>
      <c r="G33" s="292">
        <v>0</v>
      </c>
      <c r="H33" s="292">
        <f t="shared" si="0"/>
        <v>0</v>
      </c>
      <c r="I33" s="292">
        <v>0</v>
      </c>
      <c r="J33" s="292">
        <f t="shared" si="1"/>
        <v>0</v>
      </c>
      <c r="K33" s="292"/>
      <c r="L33" s="292"/>
      <c r="M33" s="292"/>
      <c r="N33" s="292"/>
      <c r="O33" s="292"/>
      <c r="P33" s="292"/>
      <c r="Q33" s="292"/>
      <c r="R33" s="292"/>
    </row>
    <row r="34" spans="1:18" ht="11.25" customHeight="1">
      <c r="A34" s="301">
        <v>146</v>
      </c>
      <c r="B34" s="301">
        <v>14600</v>
      </c>
      <c r="C34" s="298" t="s">
        <v>50</v>
      </c>
      <c r="D34" s="300" t="s">
        <v>174</v>
      </c>
      <c r="E34" s="300" t="s">
        <v>2184</v>
      </c>
      <c r="F34" s="298" t="s">
        <v>2702</v>
      </c>
      <c r="G34" s="275">
        <v>0</v>
      </c>
      <c r="H34" s="292">
        <f t="shared" si="0"/>
        <v>0</v>
      </c>
      <c r="I34" s="292">
        <v>0</v>
      </c>
      <c r="J34" s="292">
        <f t="shared" si="1"/>
        <v>0</v>
      </c>
      <c r="K34" s="275">
        <v>0</v>
      </c>
      <c r="L34" s="275">
        <v>0</v>
      </c>
      <c r="M34" s="292"/>
      <c r="N34" s="275"/>
      <c r="O34" s="275"/>
      <c r="P34" s="275"/>
      <c r="Q34" s="275"/>
      <c r="R34" s="275"/>
    </row>
    <row r="35" spans="1:18" ht="11.25" customHeight="1">
      <c r="A35" s="301">
        <v>147</v>
      </c>
      <c r="B35" s="301">
        <v>14700</v>
      </c>
      <c r="C35" s="298" t="s">
        <v>410</v>
      </c>
      <c r="D35" s="300" t="s">
        <v>175</v>
      </c>
      <c r="E35" s="300" t="s">
        <v>2185</v>
      </c>
      <c r="F35" s="298" t="s">
        <v>2703</v>
      </c>
      <c r="G35" s="292">
        <v>0</v>
      </c>
      <c r="H35" s="292">
        <f t="shared" si="0"/>
        <v>0</v>
      </c>
      <c r="I35" s="292">
        <v>0</v>
      </c>
      <c r="J35" s="292">
        <f t="shared" si="1"/>
        <v>0</v>
      </c>
      <c r="K35" s="292"/>
      <c r="L35" s="292"/>
      <c r="M35" s="292"/>
      <c r="N35" s="292"/>
      <c r="O35" s="292"/>
      <c r="P35" s="292"/>
      <c r="Q35" s="292"/>
      <c r="R35" s="292"/>
    </row>
    <row r="36" spans="1:18" ht="11.25" customHeight="1">
      <c r="A36" s="301">
        <v>148</v>
      </c>
      <c r="B36" s="301">
        <v>14800</v>
      </c>
      <c r="C36" s="298" t="s">
        <v>51</v>
      </c>
      <c r="D36" s="300" t="s">
        <v>175</v>
      </c>
      <c r="E36" s="300" t="s">
        <v>2185</v>
      </c>
      <c r="F36" s="298" t="s">
        <v>2704</v>
      </c>
      <c r="G36" s="292">
        <v>0</v>
      </c>
      <c r="H36" s="292">
        <f t="shared" si="0"/>
        <v>0</v>
      </c>
      <c r="I36" s="292">
        <v>0</v>
      </c>
      <c r="J36" s="292">
        <f t="shared" si="1"/>
        <v>0</v>
      </c>
      <c r="K36" s="292"/>
      <c r="L36" s="292"/>
      <c r="M36" s="292"/>
      <c r="N36" s="292"/>
      <c r="O36" s="292"/>
      <c r="P36" s="292"/>
      <c r="Q36" s="292"/>
      <c r="R36" s="292"/>
    </row>
    <row r="37" spans="1:18" ht="11.25" customHeight="1">
      <c r="A37" s="301">
        <v>149</v>
      </c>
      <c r="B37" s="301">
        <v>14900</v>
      </c>
      <c r="C37" s="298" t="s">
        <v>341</v>
      </c>
      <c r="D37" s="300" t="s">
        <v>167</v>
      </c>
      <c r="E37" s="300" t="s">
        <v>2142</v>
      </c>
      <c r="F37" s="298" t="s">
        <v>2699</v>
      </c>
      <c r="G37" s="292">
        <v>0</v>
      </c>
      <c r="H37" s="292">
        <f t="shared" si="0"/>
        <v>0</v>
      </c>
      <c r="I37" s="292">
        <v>0</v>
      </c>
      <c r="J37" s="292">
        <f t="shared" si="1"/>
        <v>0</v>
      </c>
      <c r="K37" s="292"/>
      <c r="L37" s="292"/>
      <c r="M37" s="292"/>
      <c r="N37" s="292"/>
      <c r="O37" s="292"/>
      <c r="P37" s="292"/>
      <c r="Q37" s="292"/>
      <c r="R37" s="292"/>
    </row>
    <row r="38" spans="1:18" ht="11.25" customHeight="1">
      <c r="A38" s="301">
        <v>151</v>
      </c>
      <c r="B38" s="301">
        <v>15100</v>
      </c>
      <c r="C38" s="298" t="s">
        <v>52</v>
      </c>
      <c r="D38" s="300" t="s">
        <v>175</v>
      </c>
      <c r="E38" s="300" t="s">
        <v>2185</v>
      </c>
      <c r="F38" s="298" t="s">
        <v>400</v>
      </c>
      <c r="G38" s="292">
        <v>0</v>
      </c>
      <c r="H38" s="292">
        <f t="shared" si="0"/>
        <v>0</v>
      </c>
      <c r="I38" s="292">
        <v>0</v>
      </c>
      <c r="J38" s="292">
        <f t="shared" si="1"/>
        <v>0</v>
      </c>
      <c r="K38" s="292"/>
      <c r="L38" s="292"/>
      <c r="M38" s="292"/>
      <c r="N38" s="292"/>
      <c r="O38" s="292"/>
      <c r="P38" s="292"/>
      <c r="Q38" s="292"/>
      <c r="R38" s="292"/>
    </row>
    <row r="39" spans="1:18" ht="11.25">
      <c r="A39" s="301">
        <v>152</v>
      </c>
      <c r="B39" s="301">
        <v>15200</v>
      </c>
      <c r="C39" s="298" t="s">
        <v>53</v>
      </c>
      <c r="D39" s="300" t="s">
        <v>176</v>
      </c>
      <c r="E39" s="300" t="s">
        <v>2186</v>
      </c>
      <c r="F39" s="298" t="s">
        <v>342</v>
      </c>
      <c r="G39" s="292">
        <v>0</v>
      </c>
      <c r="H39" s="292">
        <f t="shared" si="0"/>
        <v>0</v>
      </c>
      <c r="I39" s="292">
        <v>0</v>
      </c>
      <c r="J39" s="292">
        <f t="shared" si="1"/>
        <v>0</v>
      </c>
      <c r="K39" s="292"/>
      <c r="L39" s="292"/>
      <c r="M39" s="292"/>
      <c r="N39" s="292"/>
      <c r="O39" s="292"/>
      <c r="P39" s="292"/>
      <c r="Q39" s="292"/>
      <c r="R39" s="292"/>
    </row>
    <row r="40" spans="1:18" ht="11.25" customHeight="1">
      <c r="A40" s="301">
        <v>154</v>
      </c>
      <c r="B40" s="301">
        <v>15400</v>
      </c>
      <c r="C40" s="298" t="s">
        <v>54</v>
      </c>
      <c r="D40" s="300" t="s">
        <v>177</v>
      </c>
      <c r="E40" s="300" t="s">
        <v>2187</v>
      </c>
      <c r="F40" s="298" t="s">
        <v>2705</v>
      </c>
      <c r="G40" s="275">
        <v>0</v>
      </c>
      <c r="H40" s="292">
        <f t="shared" si="0"/>
        <v>0</v>
      </c>
      <c r="I40" s="292">
        <v>1497403</v>
      </c>
      <c r="J40" s="292">
        <f t="shared" si="1"/>
        <v>-1497403</v>
      </c>
      <c r="K40" s="275"/>
      <c r="L40" s="275"/>
      <c r="M40" s="275">
        <v>4468014</v>
      </c>
      <c r="N40" s="275">
        <v>4466563</v>
      </c>
      <c r="O40" s="275"/>
      <c r="P40" s="275"/>
      <c r="Q40" s="275">
        <v>1653</v>
      </c>
      <c r="R40" s="275">
        <v>202</v>
      </c>
    </row>
    <row r="41" spans="1:18" ht="11.25">
      <c r="A41" s="301">
        <v>155</v>
      </c>
      <c r="B41" s="301">
        <v>15500</v>
      </c>
      <c r="C41" s="298" t="s">
        <v>343</v>
      </c>
      <c r="D41" s="300" t="s">
        <v>176</v>
      </c>
      <c r="E41" s="300" t="s">
        <v>2186</v>
      </c>
      <c r="F41" s="298" t="s">
        <v>342</v>
      </c>
      <c r="G41" s="292">
        <v>0</v>
      </c>
      <c r="H41" s="292">
        <f t="shared" si="0"/>
        <v>0</v>
      </c>
      <c r="I41" s="292"/>
      <c r="J41" s="292">
        <f t="shared" si="1"/>
        <v>0</v>
      </c>
      <c r="K41" s="292"/>
      <c r="L41" s="292"/>
      <c r="M41" s="292"/>
      <c r="N41" s="292"/>
      <c r="O41" s="292"/>
      <c r="P41" s="292"/>
      <c r="Q41" s="292"/>
      <c r="R41" s="292"/>
    </row>
    <row r="42" spans="1:18" ht="11.25" customHeight="1">
      <c r="A42" s="301">
        <v>156</v>
      </c>
      <c r="B42" s="301">
        <v>15600</v>
      </c>
      <c r="C42" s="298" t="s">
        <v>55</v>
      </c>
      <c r="D42" s="300" t="s">
        <v>178</v>
      </c>
      <c r="E42" s="300" t="s">
        <v>2188</v>
      </c>
      <c r="F42" s="298" t="s">
        <v>2557</v>
      </c>
      <c r="G42" s="275">
        <v>0</v>
      </c>
      <c r="H42" s="292">
        <f t="shared" si="0"/>
        <v>0</v>
      </c>
      <c r="I42" s="292">
        <v>1911202</v>
      </c>
      <c r="J42" s="292">
        <f t="shared" si="1"/>
        <v>-1911202</v>
      </c>
      <c r="K42" s="275">
        <v>0</v>
      </c>
      <c r="L42" s="275"/>
      <c r="M42" s="275">
        <v>3335716</v>
      </c>
      <c r="N42" s="275">
        <v>0</v>
      </c>
      <c r="O42" s="275">
        <v>1834856</v>
      </c>
      <c r="P42" s="275">
        <v>0</v>
      </c>
      <c r="Q42" s="275">
        <v>1501482</v>
      </c>
      <c r="R42" s="275">
        <v>622</v>
      </c>
    </row>
    <row r="43" spans="1:18" ht="11.25" customHeight="1">
      <c r="A43" s="301">
        <v>157</v>
      </c>
      <c r="B43" s="301">
        <v>15700</v>
      </c>
      <c r="C43" s="298" t="s">
        <v>56</v>
      </c>
      <c r="D43" s="300" t="s">
        <v>179</v>
      </c>
      <c r="E43" s="300" t="s">
        <v>2189</v>
      </c>
      <c r="F43" s="298" t="s">
        <v>2257</v>
      </c>
      <c r="G43" s="292"/>
      <c r="H43" s="292">
        <f t="shared" si="0"/>
        <v>0</v>
      </c>
      <c r="I43" s="292">
        <v>0</v>
      </c>
      <c r="J43" s="292">
        <f t="shared" si="1"/>
        <v>0</v>
      </c>
      <c r="K43" s="292"/>
      <c r="L43" s="292"/>
      <c r="M43" s="292"/>
      <c r="N43" s="292"/>
      <c r="O43" s="292"/>
      <c r="P43" s="292"/>
      <c r="Q43" s="292"/>
      <c r="R43" s="292"/>
    </row>
    <row r="44" spans="1:18" ht="11.25" customHeight="1">
      <c r="A44" s="301">
        <v>158</v>
      </c>
      <c r="B44" s="301">
        <v>15800</v>
      </c>
      <c r="C44" s="298" t="s">
        <v>57</v>
      </c>
      <c r="D44" s="300" t="s">
        <v>180</v>
      </c>
      <c r="E44" s="300" t="s">
        <v>2190</v>
      </c>
      <c r="F44" s="298" t="s">
        <v>344</v>
      </c>
      <c r="G44" s="292"/>
      <c r="H44" s="292">
        <f t="shared" si="0"/>
        <v>0</v>
      </c>
      <c r="I44" s="292">
        <v>0</v>
      </c>
      <c r="J44" s="292">
        <f t="shared" si="1"/>
        <v>0</v>
      </c>
      <c r="K44" s="292"/>
      <c r="L44" s="292"/>
      <c r="M44" s="292"/>
      <c r="N44" s="292"/>
      <c r="O44" s="292"/>
      <c r="P44" s="292"/>
      <c r="Q44" s="292"/>
      <c r="R44" s="292"/>
    </row>
    <row r="45" spans="1:18" ht="11.25" customHeight="1">
      <c r="A45" s="301">
        <v>160</v>
      </c>
      <c r="B45" s="301">
        <v>16000</v>
      </c>
      <c r="C45" s="298" t="s">
        <v>345</v>
      </c>
      <c r="D45" s="300" t="s">
        <v>160</v>
      </c>
      <c r="E45" s="300" t="s">
        <v>2165</v>
      </c>
      <c r="F45" s="298" t="s">
        <v>2553</v>
      </c>
      <c r="G45" s="292"/>
      <c r="H45" s="292">
        <f t="shared" si="0"/>
        <v>0</v>
      </c>
      <c r="I45" s="292">
        <v>0</v>
      </c>
      <c r="J45" s="292">
        <f t="shared" si="1"/>
        <v>0</v>
      </c>
      <c r="K45" s="292"/>
      <c r="L45" s="292"/>
      <c r="M45" s="292"/>
      <c r="N45" s="292"/>
      <c r="O45" s="292"/>
      <c r="P45" s="292"/>
      <c r="Q45" s="292"/>
      <c r="R45" s="292"/>
    </row>
    <row r="46" spans="1:18" ht="11.25" customHeight="1">
      <c r="A46" s="301">
        <v>161</v>
      </c>
      <c r="B46" s="301">
        <v>16100</v>
      </c>
      <c r="C46" s="298" t="s">
        <v>58</v>
      </c>
      <c r="D46" s="300" t="s">
        <v>181</v>
      </c>
      <c r="E46" s="300" t="s">
        <v>2191</v>
      </c>
      <c r="F46" s="298" t="s">
        <v>346</v>
      </c>
      <c r="G46" s="292"/>
      <c r="H46" s="292">
        <f t="shared" si="0"/>
        <v>0</v>
      </c>
      <c r="I46" s="292">
        <v>0</v>
      </c>
      <c r="J46" s="292">
        <f t="shared" si="1"/>
        <v>0</v>
      </c>
      <c r="K46" s="292"/>
      <c r="L46" s="292"/>
      <c r="M46" s="292"/>
      <c r="N46" s="292"/>
      <c r="O46" s="292"/>
      <c r="P46" s="292"/>
      <c r="Q46" s="292"/>
      <c r="R46" s="292"/>
    </row>
    <row r="47" spans="1:18" ht="11.25" customHeight="1">
      <c r="A47" s="301">
        <v>162</v>
      </c>
      <c r="B47" s="301">
        <v>16200</v>
      </c>
      <c r="C47" s="298" t="s">
        <v>347</v>
      </c>
      <c r="D47" s="300" t="s">
        <v>175</v>
      </c>
      <c r="E47" s="300" t="s">
        <v>2185</v>
      </c>
      <c r="F47" s="298" t="s">
        <v>400</v>
      </c>
      <c r="G47" s="292"/>
      <c r="H47" s="292">
        <f t="shared" si="0"/>
        <v>0</v>
      </c>
      <c r="I47" s="292">
        <v>0</v>
      </c>
      <c r="J47" s="292">
        <f t="shared" si="1"/>
        <v>0</v>
      </c>
      <c r="K47" s="292"/>
      <c r="L47" s="292"/>
      <c r="M47" s="292"/>
      <c r="N47" s="292"/>
      <c r="O47" s="292"/>
      <c r="P47" s="292"/>
      <c r="Q47" s="292"/>
      <c r="R47" s="292"/>
    </row>
    <row r="48" spans="1:18" ht="11.25" customHeight="1">
      <c r="A48" s="302">
        <v>164</v>
      </c>
      <c r="B48" s="301">
        <v>16400</v>
      </c>
      <c r="C48" s="298" t="s">
        <v>2253</v>
      </c>
      <c r="D48" s="300" t="s">
        <v>167</v>
      </c>
      <c r="E48" s="300" t="s">
        <v>2142</v>
      </c>
      <c r="F48" s="298" t="s">
        <v>2699</v>
      </c>
      <c r="G48" s="292"/>
      <c r="H48" s="292">
        <f t="shared" si="0"/>
        <v>0</v>
      </c>
      <c r="I48" s="292">
        <v>0</v>
      </c>
      <c r="J48" s="292">
        <f t="shared" si="1"/>
        <v>0</v>
      </c>
      <c r="K48" s="292"/>
      <c r="L48" s="292"/>
      <c r="M48" s="292"/>
      <c r="N48" s="292"/>
      <c r="O48" s="292"/>
      <c r="P48" s="292"/>
      <c r="Q48" s="292"/>
      <c r="R48" s="292"/>
    </row>
    <row r="49" spans="1:18" ht="11.25" customHeight="1">
      <c r="A49" s="301">
        <v>165</v>
      </c>
      <c r="B49" s="301">
        <v>16500</v>
      </c>
      <c r="C49" s="298" t="s">
        <v>2193</v>
      </c>
      <c r="D49" s="300" t="s">
        <v>182</v>
      </c>
      <c r="E49" s="300" t="s">
        <v>2192</v>
      </c>
      <c r="F49" s="298" t="s">
        <v>2258</v>
      </c>
      <c r="G49" s="292"/>
      <c r="H49" s="292">
        <f t="shared" si="0"/>
        <v>0</v>
      </c>
      <c r="I49" s="292">
        <v>0</v>
      </c>
      <c r="J49" s="292">
        <f t="shared" si="1"/>
        <v>0</v>
      </c>
      <c r="K49" s="292"/>
      <c r="L49" s="292"/>
      <c r="M49" s="292"/>
      <c r="N49" s="292"/>
      <c r="O49" s="292"/>
      <c r="P49" s="292"/>
      <c r="Q49" s="292"/>
      <c r="R49" s="292"/>
    </row>
    <row r="50" spans="1:18" ht="11.25" customHeight="1">
      <c r="A50" s="301">
        <v>166</v>
      </c>
      <c r="B50" s="301">
        <v>16600</v>
      </c>
      <c r="C50" s="298" t="s">
        <v>348</v>
      </c>
      <c r="D50" s="300" t="s">
        <v>163</v>
      </c>
      <c r="E50" s="300" t="s">
        <v>2173</v>
      </c>
      <c r="F50" s="298" t="s">
        <v>2699</v>
      </c>
      <c r="G50" s="292"/>
      <c r="H50" s="292">
        <f t="shared" si="0"/>
        <v>0</v>
      </c>
      <c r="I50" s="292">
        <v>0</v>
      </c>
      <c r="J50" s="292">
        <f t="shared" si="1"/>
        <v>0</v>
      </c>
      <c r="K50" s="292"/>
      <c r="L50" s="292"/>
      <c r="M50" s="292"/>
      <c r="N50" s="292"/>
      <c r="O50" s="292"/>
      <c r="P50" s="292"/>
      <c r="Q50" s="292"/>
      <c r="R50" s="292"/>
    </row>
    <row r="51" spans="1:18" ht="11.25" customHeight="1">
      <c r="A51" s="301">
        <v>167</v>
      </c>
      <c r="B51" s="301">
        <v>16700</v>
      </c>
      <c r="C51" s="298" t="s">
        <v>2986</v>
      </c>
      <c r="D51" s="300">
        <v>167</v>
      </c>
      <c r="E51" s="300">
        <v>16700</v>
      </c>
      <c r="F51" s="298"/>
      <c r="G51" s="292"/>
      <c r="H51" s="292">
        <f t="shared" si="0"/>
        <v>0</v>
      </c>
      <c r="I51" s="292">
        <v>0</v>
      </c>
      <c r="J51" s="292">
        <f t="shared" si="1"/>
        <v>0</v>
      </c>
      <c r="K51" s="292"/>
      <c r="L51" s="292"/>
      <c r="M51" s="292"/>
      <c r="N51" s="292"/>
      <c r="O51" s="292"/>
      <c r="P51" s="292"/>
      <c r="Q51" s="292"/>
      <c r="R51" s="292"/>
    </row>
    <row r="52" spans="1:18" ht="11.25" customHeight="1">
      <c r="A52" s="301">
        <v>171</v>
      </c>
      <c r="B52" s="301">
        <v>17100</v>
      </c>
      <c r="C52" s="298" t="s">
        <v>59</v>
      </c>
      <c r="D52" s="300" t="s">
        <v>183</v>
      </c>
      <c r="E52" s="300" t="s">
        <v>2194</v>
      </c>
      <c r="F52" s="298" t="s">
        <v>2706</v>
      </c>
      <c r="G52" s="292"/>
      <c r="H52" s="292">
        <f t="shared" si="0"/>
        <v>0</v>
      </c>
      <c r="I52" s="292">
        <v>0</v>
      </c>
      <c r="J52" s="292">
        <f t="shared" si="1"/>
        <v>0</v>
      </c>
      <c r="K52" s="292"/>
      <c r="L52" s="292"/>
      <c r="M52" s="292"/>
      <c r="N52" s="292"/>
      <c r="O52" s="292"/>
      <c r="P52" s="292"/>
      <c r="Q52" s="292"/>
      <c r="R52" s="292"/>
    </row>
    <row r="53" spans="1:18" ht="11.25" customHeight="1">
      <c r="A53" s="301">
        <v>172</v>
      </c>
      <c r="B53" s="301">
        <v>17200</v>
      </c>
      <c r="C53" s="298" t="s">
        <v>452</v>
      </c>
      <c r="D53" s="300" t="s">
        <v>184</v>
      </c>
      <c r="E53" s="300" t="s">
        <v>2195</v>
      </c>
      <c r="F53" s="298" t="s">
        <v>349</v>
      </c>
      <c r="G53" s="292"/>
      <c r="H53" s="292">
        <f t="shared" si="0"/>
        <v>0</v>
      </c>
      <c r="I53" s="292">
        <v>0</v>
      </c>
      <c r="J53" s="292">
        <f t="shared" si="1"/>
        <v>0</v>
      </c>
      <c r="K53" s="292"/>
      <c r="L53" s="292"/>
      <c r="M53" s="292"/>
      <c r="N53" s="292"/>
      <c r="O53" s="292"/>
      <c r="P53" s="292"/>
      <c r="Q53" s="292"/>
      <c r="R53" s="292"/>
    </row>
    <row r="54" spans="1:18" ht="11.25" customHeight="1">
      <c r="A54" s="301">
        <v>174</v>
      </c>
      <c r="B54" s="301">
        <v>17400</v>
      </c>
      <c r="C54" s="298" t="s">
        <v>60</v>
      </c>
      <c r="D54" s="300" t="s">
        <v>185</v>
      </c>
      <c r="E54" s="300" t="s">
        <v>2196</v>
      </c>
      <c r="F54" s="298" t="s">
        <v>2364</v>
      </c>
      <c r="G54" s="292"/>
      <c r="H54" s="292">
        <f t="shared" si="0"/>
        <v>0</v>
      </c>
      <c r="I54" s="292">
        <v>0</v>
      </c>
      <c r="J54" s="292">
        <f t="shared" si="1"/>
        <v>0</v>
      </c>
      <c r="K54" s="292"/>
      <c r="L54" s="292"/>
      <c r="M54" s="292"/>
      <c r="N54" s="292"/>
      <c r="O54" s="292"/>
      <c r="P54" s="292"/>
      <c r="Q54" s="292"/>
      <c r="R54" s="292"/>
    </row>
    <row r="55" spans="1:18" ht="11.25" customHeight="1">
      <c r="A55" s="301">
        <v>180</v>
      </c>
      <c r="B55" s="301">
        <v>18000</v>
      </c>
      <c r="C55" s="298" t="s">
        <v>350</v>
      </c>
      <c r="D55" s="300" t="s">
        <v>163</v>
      </c>
      <c r="E55" s="304" t="s">
        <v>2173</v>
      </c>
      <c r="F55" s="298" t="s">
        <v>2699</v>
      </c>
      <c r="G55" s="292"/>
      <c r="H55" s="292">
        <f t="shared" si="0"/>
        <v>0</v>
      </c>
      <c r="I55" s="292">
        <v>0</v>
      </c>
      <c r="J55" s="292">
        <f t="shared" si="1"/>
        <v>0</v>
      </c>
      <c r="K55" s="292"/>
      <c r="L55" s="292"/>
      <c r="M55" s="292"/>
      <c r="N55" s="292"/>
      <c r="O55" s="292"/>
      <c r="P55" s="292"/>
      <c r="Q55" s="292"/>
      <c r="R55" s="292"/>
    </row>
    <row r="56" spans="1:18" ht="11.25" customHeight="1">
      <c r="A56" s="301">
        <v>181</v>
      </c>
      <c r="B56" s="301">
        <v>18100</v>
      </c>
      <c r="C56" s="298" t="s">
        <v>61</v>
      </c>
      <c r="D56" s="300" t="s">
        <v>186</v>
      </c>
      <c r="E56" s="300" t="s">
        <v>2197</v>
      </c>
      <c r="F56" s="298" t="s">
        <v>2707</v>
      </c>
      <c r="G56" s="275"/>
      <c r="H56" s="292">
        <f t="shared" si="0"/>
        <v>0</v>
      </c>
      <c r="I56" s="292">
        <v>0</v>
      </c>
      <c r="J56" s="292">
        <f t="shared" si="1"/>
        <v>0</v>
      </c>
      <c r="K56" s="275"/>
      <c r="L56" s="275"/>
      <c r="M56" s="275"/>
      <c r="N56" s="275"/>
      <c r="O56" s="275"/>
      <c r="P56" s="275"/>
      <c r="Q56" s="275"/>
      <c r="R56" s="275"/>
    </row>
    <row r="57" spans="1:18" ht="11.25" customHeight="1">
      <c r="A57" s="305">
        <v>182</v>
      </c>
      <c r="B57" s="301">
        <v>18200</v>
      </c>
      <c r="C57" s="298" t="s">
        <v>62</v>
      </c>
      <c r="D57" s="300" t="s">
        <v>187</v>
      </c>
      <c r="E57" s="300" t="s">
        <v>2198</v>
      </c>
      <c r="F57" s="298" t="s">
        <v>2352</v>
      </c>
      <c r="G57" s="292">
        <v>0</v>
      </c>
      <c r="H57" s="292">
        <f t="shared" si="0"/>
        <v>0</v>
      </c>
      <c r="I57" s="292">
        <v>0</v>
      </c>
      <c r="J57" s="292">
        <f t="shared" si="1"/>
        <v>0</v>
      </c>
      <c r="K57" s="292"/>
      <c r="L57" s="292"/>
      <c r="M57" s="292">
        <v>0</v>
      </c>
      <c r="N57" s="292">
        <v>0</v>
      </c>
      <c r="O57" s="292"/>
      <c r="P57" s="292"/>
      <c r="Q57" s="292">
        <v>0</v>
      </c>
      <c r="R57" s="292">
        <v>0</v>
      </c>
    </row>
    <row r="58" spans="1:18" ht="11.25">
      <c r="A58" s="301">
        <v>183</v>
      </c>
      <c r="B58" s="301">
        <v>18300</v>
      </c>
      <c r="C58" s="298" t="s">
        <v>2880</v>
      </c>
      <c r="D58" s="300" t="s">
        <v>163</v>
      </c>
      <c r="E58" s="300" t="s">
        <v>2173</v>
      </c>
      <c r="F58" s="298" t="s">
        <v>2699</v>
      </c>
      <c r="G58" s="292"/>
      <c r="H58" s="292">
        <f t="shared" si="0"/>
        <v>0</v>
      </c>
      <c r="I58" s="292">
        <v>0</v>
      </c>
      <c r="J58" s="292">
        <f t="shared" si="1"/>
        <v>0</v>
      </c>
      <c r="K58" s="292"/>
      <c r="L58" s="292"/>
      <c r="M58" s="292"/>
      <c r="N58" s="292"/>
      <c r="O58" s="292"/>
      <c r="P58" s="292"/>
      <c r="Q58" s="292"/>
      <c r="R58" s="292"/>
    </row>
    <row r="59" spans="1:18" ht="11.25" customHeight="1">
      <c r="A59" s="301">
        <v>185</v>
      </c>
      <c r="B59" s="301">
        <v>18500</v>
      </c>
      <c r="C59" s="298" t="s">
        <v>351</v>
      </c>
      <c r="D59" s="300" t="s">
        <v>163</v>
      </c>
      <c r="E59" s="300" t="s">
        <v>2173</v>
      </c>
      <c r="F59" s="298" t="s">
        <v>2699</v>
      </c>
      <c r="G59" s="292"/>
      <c r="H59" s="292">
        <f t="shared" si="0"/>
        <v>0</v>
      </c>
      <c r="I59" s="292">
        <v>0</v>
      </c>
      <c r="J59" s="292">
        <f t="shared" si="1"/>
        <v>0</v>
      </c>
      <c r="K59" s="292"/>
      <c r="L59" s="292"/>
      <c r="M59" s="292"/>
      <c r="N59" s="292"/>
      <c r="O59" s="292"/>
      <c r="P59" s="292"/>
      <c r="Q59" s="292"/>
      <c r="R59" s="292"/>
    </row>
    <row r="60" spans="1:18" ht="11.25" customHeight="1">
      <c r="A60" s="301">
        <v>186</v>
      </c>
      <c r="B60" s="301">
        <v>18600</v>
      </c>
      <c r="C60" s="298" t="s">
        <v>352</v>
      </c>
      <c r="D60" s="300" t="s">
        <v>163</v>
      </c>
      <c r="E60" s="300" t="s">
        <v>2173</v>
      </c>
      <c r="F60" s="298" t="s">
        <v>2699</v>
      </c>
      <c r="G60" s="292"/>
      <c r="H60" s="292">
        <f t="shared" si="0"/>
        <v>0</v>
      </c>
      <c r="I60" s="292">
        <v>0</v>
      </c>
      <c r="J60" s="292">
        <f t="shared" si="1"/>
        <v>0</v>
      </c>
      <c r="K60" s="292"/>
      <c r="L60" s="292"/>
      <c r="M60" s="292"/>
      <c r="N60" s="292"/>
      <c r="O60" s="292"/>
      <c r="P60" s="292"/>
      <c r="Q60" s="292"/>
      <c r="R60" s="292"/>
    </row>
    <row r="61" spans="1:18" ht="11.25" customHeight="1">
      <c r="A61" s="301">
        <v>187</v>
      </c>
      <c r="B61" s="301">
        <v>18700</v>
      </c>
      <c r="C61" s="298" t="s">
        <v>2881</v>
      </c>
      <c r="D61" s="300" t="s">
        <v>163</v>
      </c>
      <c r="E61" s="300" t="s">
        <v>2173</v>
      </c>
      <c r="F61" s="298" t="s">
        <v>2699</v>
      </c>
      <c r="G61" s="292"/>
      <c r="H61" s="292">
        <f t="shared" si="0"/>
        <v>0</v>
      </c>
      <c r="I61" s="292">
        <v>0</v>
      </c>
      <c r="J61" s="292">
        <f t="shared" si="1"/>
        <v>0</v>
      </c>
      <c r="K61" s="292"/>
      <c r="L61" s="292"/>
      <c r="M61" s="292"/>
      <c r="N61" s="292"/>
      <c r="O61" s="292"/>
      <c r="P61" s="292"/>
      <c r="Q61" s="292"/>
      <c r="R61" s="292"/>
    </row>
    <row r="62" spans="1:18" ht="11.25" customHeight="1">
      <c r="A62" s="301">
        <v>188</v>
      </c>
      <c r="B62" s="301">
        <v>18800</v>
      </c>
      <c r="C62" s="298" t="s">
        <v>353</v>
      </c>
      <c r="D62" s="300" t="s">
        <v>163</v>
      </c>
      <c r="E62" s="300" t="s">
        <v>2173</v>
      </c>
      <c r="F62" s="298" t="s">
        <v>2699</v>
      </c>
      <c r="G62" s="292"/>
      <c r="H62" s="292">
        <f t="shared" si="0"/>
        <v>0</v>
      </c>
      <c r="I62" s="292">
        <v>0</v>
      </c>
      <c r="J62" s="292">
        <f t="shared" si="1"/>
        <v>0</v>
      </c>
      <c r="K62" s="292"/>
      <c r="L62" s="292"/>
      <c r="M62" s="292"/>
      <c r="N62" s="292"/>
      <c r="O62" s="292"/>
      <c r="P62" s="292"/>
      <c r="Q62" s="292"/>
      <c r="R62" s="292"/>
    </row>
    <row r="63" spans="1:18" ht="11.25" customHeight="1">
      <c r="A63" s="301">
        <v>190</v>
      </c>
      <c r="B63" s="301">
        <v>19000</v>
      </c>
      <c r="C63" s="298" t="s">
        <v>354</v>
      </c>
      <c r="D63" s="300" t="s">
        <v>163</v>
      </c>
      <c r="E63" s="300" t="s">
        <v>2173</v>
      </c>
      <c r="F63" s="298" t="s">
        <v>2699</v>
      </c>
      <c r="G63" s="292"/>
      <c r="H63" s="292">
        <f t="shared" si="0"/>
        <v>0</v>
      </c>
      <c r="I63" s="292">
        <v>0</v>
      </c>
      <c r="J63" s="292">
        <f t="shared" si="1"/>
        <v>0</v>
      </c>
      <c r="K63" s="292"/>
      <c r="L63" s="292"/>
      <c r="M63" s="292"/>
      <c r="N63" s="292"/>
      <c r="O63" s="292"/>
      <c r="P63" s="292"/>
      <c r="Q63" s="292"/>
      <c r="R63" s="292"/>
    </row>
    <row r="64" spans="1:18" ht="11.25" customHeight="1">
      <c r="A64" s="301">
        <v>191</v>
      </c>
      <c r="B64" s="301">
        <v>19100</v>
      </c>
      <c r="C64" s="298" t="s">
        <v>462</v>
      </c>
      <c r="D64" s="300" t="s">
        <v>188</v>
      </c>
      <c r="E64" s="300" t="s">
        <v>2199</v>
      </c>
      <c r="F64" s="298" t="s">
        <v>2708</v>
      </c>
      <c r="G64" s="292"/>
      <c r="H64" s="292">
        <f t="shared" si="0"/>
        <v>0</v>
      </c>
      <c r="I64" s="292">
        <v>0</v>
      </c>
      <c r="J64" s="292">
        <f t="shared" si="1"/>
        <v>0</v>
      </c>
      <c r="K64" s="292"/>
      <c r="L64" s="292"/>
      <c r="M64" s="292"/>
      <c r="N64" s="292"/>
      <c r="O64" s="292"/>
      <c r="P64" s="292"/>
      <c r="Q64" s="292"/>
      <c r="R64" s="292"/>
    </row>
    <row r="65" spans="1:18" ht="11.25" customHeight="1">
      <c r="A65" s="301">
        <v>192</v>
      </c>
      <c r="B65" s="301">
        <v>19200</v>
      </c>
      <c r="C65" s="298" t="s">
        <v>355</v>
      </c>
      <c r="D65" s="300" t="s">
        <v>163</v>
      </c>
      <c r="E65" s="300" t="s">
        <v>2173</v>
      </c>
      <c r="F65" s="298" t="s">
        <v>2699</v>
      </c>
      <c r="G65" s="292"/>
      <c r="H65" s="292">
        <f t="shared" si="0"/>
        <v>0</v>
      </c>
      <c r="I65" s="292">
        <v>0</v>
      </c>
      <c r="J65" s="292">
        <f t="shared" si="1"/>
        <v>0</v>
      </c>
      <c r="K65" s="292"/>
      <c r="L65" s="292"/>
      <c r="M65" s="292"/>
      <c r="N65" s="292"/>
      <c r="O65" s="292"/>
      <c r="P65" s="292"/>
      <c r="Q65" s="292"/>
      <c r="R65" s="292"/>
    </row>
    <row r="66" spans="1:18" ht="11.25" customHeight="1">
      <c r="A66" s="301">
        <v>193</v>
      </c>
      <c r="B66" s="301">
        <v>19300</v>
      </c>
      <c r="C66" s="298" t="s">
        <v>356</v>
      </c>
      <c r="D66" s="300" t="s">
        <v>163</v>
      </c>
      <c r="E66" s="300" t="s">
        <v>2173</v>
      </c>
      <c r="F66" s="298" t="s">
        <v>2699</v>
      </c>
      <c r="G66" s="292"/>
      <c r="H66" s="292">
        <f t="shared" si="0"/>
        <v>0</v>
      </c>
      <c r="I66" s="292">
        <v>0</v>
      </c>
      <c r="J66" s="292">
        <f t="shared" si="1"/>
        <v>0</v>
      </c>
      <c r="K66" s="292"/>
      <c r="L66" s="292"/>
      <c r="M66" s="292"/>
      <c r="N66" s="292"/>
      <c r="O66" s="292"/>
      <c r="P66" s="292"/>
      <c r="Q66" s="292"/>
      <c r="R66" s="292"/>
    </row>
    <row r="67" spans="1:18" ht="11.25" customHeight="1">
      <c r="A67" s="301">
        <v>194</v>
      </c>
      <c r="B67" s="301">
        <v>19400</v>
      </c>
      <c r="C67" s="298" t="s">
        <v>63</v>
      </c>
      <c r="D67" s="300" t="s">
        <v>189</v>
      </c>
      <c r="E67" s="300" t="s">
        <v>2200</v>
      </c>
      <c r="F67" s="298" t="s">
        <v>2709</v>
      </c>
      <c r="G67" s="292"/>
      <c r="H67" s="292">
        <f t="shared" ref="H67:H139" si="2">G67-K67</f>
        <v>0</v>
      </c>
      <c r="I67" s="292">
        <v>1161442</v>
      </c>
      <c r="J67" s="292">
        <f t="shared" ref="J67:J139" si="3">H67-I67-L67</f>
        <v>-1161442</v>
      </c>
      <c r="K67" s="292"/>
      <c r="L67" s="292"/>
      <c r="M67" s="292">
        <v>1192387</v>
      </c>
      <c r="N67" s="292"/>
      <c r="O67" s="292"/>
      <c r="P67" s="292">
        <v>1192387</v>
      </c>
      <c r="Q67" s="292"/>
      <c r="R67" s="292"/>
    </row>
    <row r="68" spans="1:18" ht="11.25" customHeight="1">
      <c r="A68" s="301">
        <v>195</v>
      </c>
      <c r="B68" s="301">
        <v>19500</v>
      </c>
      <c r="C68" s="298" t="s">
        <v>2710</v>
      </c>
      <c r="D68" s="300" t="s">
        <v>163</v>
      </c>
      <c r="E68" s="300" t="s">
        <v>2173</v>
      </c>
      <c r="F68" s="298" t="s">
        <v>2699</v>
      </c>
      <c r="G68" s="292">
        <v>0</v>
      </c>
      <c r="H68" s="292">
        <f>G68-K68</f>
        <v>0</v>
      </c>
      <c r="I68" s="292">
        <v>0</v>
      </c>
      <c r="J68" s="292">
        <f t="shared" si="3"/>
        <v>0</v>
      </c>
      <c r="K68" s="292">
        <v>0</v>
      </c>
      <c r="L68" s="292"/>
      <c r="M68" s="292">
        <v>0</v>
      </c>
      <c r="N68" s="292"/>
      <c r="O68" s="292"/>
      <c r="P68" s="292">
        <v>0</v>
      </c>
      <c r="Q68" s="292"/>
      <c r="R68" s="292"/>
    </row>
    <row r="69" spans="1:18" ht="11.25" customHeight="1">
      <c r="A69" s="301">
        <v>197</v>
      </c>
      <c r="B69" s="301">
        <v>19700</v>
      </c>
      <c r="C69" s="298" t="s">
        <v>463</v>
      </c>
      <c r="D69" s="300" t="s">
        <v>191</v>
      </c>
      <c r="E69" s="300" t="s">
        <v>2201</v>
      </c>
      <c r="F69" s="298" t="s">
        <v>2711</v>
      </c>
      <c r="G69" s="292"/>
      <c r="H69" s="292">
        <f t="shared" si="2"/>
        <v>0</v>
      </c>
      <c r="I69" s="292">
        <v>0</v>
      </c>
      <c r="J69" s="292">
        <f t="shared" si="3"/>
        <v>0</v>
      </c>
      <c r="K69" s="292"/>
      <c r="L69" s="292"/>
      <c r="M69" s="292"/>
      <c r="N69" s="292"/>
      <c r="O69" s="292"/>
      <c r="P69" s="292"/>
      <c r="Q69" s="292"/>
      <c r="R69" s="292"/>
    </row>
    <row r="70" spans="1:18" ht="11.25" customHeight="1">
      <c r="A70" s="301">
        <v>199</v>
      </c>
      <c r="B70" s="301">
        <v>19900</v>
      </c>
      <c r="C70" s="298" t="s">
        <v>464</v>
      </c>
      <c r="D70" s="300" t="s">
        <v>190</v>
      </c>
      <c r="E70" s="300" t="s">
        <v>2202</v>
      </c>
      <c r="F70" s="298" t="s">
        <v>465</v>
      </c>
      <c r="G70" s="292"/>
      <c r="H70" s="292">
        <f t="shared" si="2"/>
        <v>0</v>
      </c>
      <c r="I70" s="292">
        <v>0</v>
      </c>
      <c r="J70" s="292">
        <f t="shared" si="3"/>
        <v>0</v>
      </c>
      <c r="K70" s="292"/>
      <c r="L70" s="292"/>
      <c r="M70" s="292"/>
      <c r="N70" s="292"/>
      <c r="O70" s="292"/>
      <c r="P70" s="292"/>
      <c r="Q70" s="292"/>
      <c r="R70" s="292"/>
    </row>
    <row r="71" spans="1:18" ht="11.25" customHeight="1">
      <c r="A71" s="301">
        <v>200</v>
      </c>
      <c r="B71" s="301">
        <v>20000</v>
      </c>
      <c r="C71" s="298" t="s">
        <v>2259</v>
      </c>
      <c r="D71" s="300" t="s">
        <v>191</v>
      </c>
      <c r="E71" s="300" t="s">
        <v>2201</v>
      </c>
      <c r="F71" s="298" t="s">
        <v>2562</v>
      </c>
      <c r="G71" s="292"/>
      <c r="H71" s="292">
        <f t="shared" si="2"/>
        <v>0</v>
      </c>
      <c r="I71" s="292">
        <v>0</v>
      </c>
      <c r="J71" s="292">
        <f t="shared" si="3"/>
        <v>0</v>
      </c>
      <c r="K71" s="292"/>
      <c r="L71" s="292"/>
      <c r="M71" s="292"/>
      <c r="N71" s="292"/>
      <c r="O71" s="292"/>
      <c r="P71" s="292"/>
      <c r="Q71" s="292"/>
      <c r="R71" s="292"/>
    </row>
    <row r="72" spans="1:18" ht="11.25" customHeight="1">
      <c r="A72" s="301">
        <v>201</v>
      </c>
      <c r="B72" s="301">
        <v>20100</v>
      </c>
      <c r="C72" s="298" t="s">
        <v>2558</v>
      </c>
      <c r="D72" s="300" t="s">
        <v>191</v>
      </c>
      <c r="E72" s="300" t="s">
        <v>2201</v>
      </c>
      <c r="F72" s="298" t="s">
        <v>2711</v>
      </c>
      <c r="G72" s="292"/>
      <c r="H72" s="292">
        <f t="shared" si="2"/>
        <v>0</v>
      </c>
      <c r="I72" s="292">
        <v>0</v>
      </c>
      <c r="J72" s="292">
        <f t="shared" si="3"/>
        <v>0</v>
      </c>
      <c r="K72" s="292"/>
      <c r="L72" s="292"/>
      <c r="M72" s="292"/>
      <c r="N72" s="292"/>
      <c r="O72" s="292"/>
      <c r="P72" s="292"/>
      <c r="Q72" s="292"/>
      <c r="R72" s="292"/>
    </row>
    <row r="73" spans="1:18" ht="11.25" customHeight="1">
      <c r="A73" s="301">
        <v>202</v>
      </c>
      <c r="B73" s="301">
        <v>20200</v>
      </c>
      <c r="C73" s="298" t="s">
        <v>64</v>
      </c>
      <c r="D73" s="300" t="s">
        <v>193</v>
      </c>
      <c r="E73" s="300" t="s">
        <v>2203</v>
      </c>
      <c r="F73" s="298" t="s">
        <v>2260</v>
      </c>
      <c r="G73" s="275"/>
      <c r="H73" s="292">
        <f t="shared" si="2"/>
        <v>0</v>
      </c>
      <c r="I73" s="296">
        <v>0</v>
      </c>
      <c r="J73" s="296">
        <f t="shared" si="3"/>
        <v>0</v>
      </c>
    </row>
    <row r="74" spans="1:18" ht="11.25" customHeight="1">
      <c r="A74" s="305">
        <v>203</v>
      </c>
      <c r="B74" s="301">
        <v>20300</v>
      </c>
      <c r="C74" s="298" t="s">
        <v>466</v>
      </c>
      <c r="D74" s="300" t="s">
        <v>201</v>
      </c>
      <c r="E74" s="300" t="s">
        <v>2204</v>
      </c>
      <c r="F74" s="298" t="s">
        <v>376</v>
      </c>
      <c r="G74" s="275"/>
      <c r="H74" s="292">
        <f t="shared" si="2"/>
        <v>0</v>
      </c>
      <c r="I74" s="292">
        <v>0</v>
      </c>
      <c r="J74" s="296">
        <f t="shared" si="3"/>
        <v>0</v>
      </c>
      <c r="K74" s="275"/>
      <c r="L74" s="275"/>
      <c r="M74" s="275">
        <v>0</v>
      </c>
      <c r="N74" s="275">
        <v>0</v>
      </c>
      <c r="O74" s="275"/>
      <c r="P74" s="275"/>
      <c r="Q74" s="275">
        <v>0</v>
      </c>
      <c r="R74" s="275">
        <v>0</v>
      </c>
    </row>
    <row r="75" spans="1:18" ht="11.25" customHeight="1">
      <c r="A75" s="301">
        <v>218</v>
      </c>
      <c r="B75" s="301">
        <v>21800</v>
      </c>
      <c r="C75" s="298" t="s">
        <v>467</v>
      </c>
      <c r="D75" s="300" t="s">
        <v>194</v>
      </c>
      <c r="E75" s="300" t="s">
        <v>2205</v>
      </c>
      <c r="F75" s="298" t="s">
        <v>357</v>
      </c>
      <c r="G75" s="292"/>
      <c r="H75" s="292">
        <f t="shared" si="2"/>
        <v>0</v>
      </c>
      <c r="I75" s="292">
        <v>348342</v>
      </c>
      <c r="J75" s="292">
        <f>H75-I75-L75</f>
        <v>-348342</v>
      </c>
      <c r="K75" s="292"/>
      <c r="L75" s="292"/>
      <c r="M75" s="292">
        <v>933000</v>
      </c>
      <c r="N75" s="292">
        <v>933000</v>
      </c>
      <c r="O75" s="292"/>
      <c r="P75" s="292"/>
      <c r="Q75" s="292"/>
      <c r="R75" s="292">
        <v>0</v>
      </c>
    </row>
    <row r="76" spans="1:18" ht="11.25" customHeight="1">
      <c r="A76" s="301">
        <v>222</v>
      </c>
      <c r="B76" s="301">
        <v>22200</v>
      </c>
      <c r="C76" s="298" t="s">
        <v>2207</v>
      </c>
      <c r="D76" s="300" t="s">
        <v>195</v>
      </c>
      <c r="E76" s="300" t="s">
        <v>2206</v>
      </c>
      <c r="F76" s="298" t="s">
        <v>468</v>
      </c>
      <c r="G76" s="292"/>
      <c r="H76" s="292">
        <f t="shared" si="2"/>
        <v>0</v>
      </c>
      <c r="I76" s="292">
        <v>0</v>
      </c>
      <c r="J76" s="292">
        <f t="shared" si="3"/>
        <v>0</v>
      </c>
      <c r="K76" s="292"/>
      <c r="L76" s="292"/>
      <c r="M76" s="292"/>
      <c r="N76" s="292"/>
      <c r="O76" s="292"/>
      <c r="P76" s="292"/>
      <c r="Q76" s="292"/>
      <c r="R76" s="292"/>
    </row>
    <row r="77" spans="1:18" ht="11.25">
      <c r="A77" s="301">
        <v>223</v>
      </c>
      <c r="B77" s="301">
        <v>22300</v>
      </c>
      <c r="C77" s="298" t="s">
        <v>65</v>
      </c>
      <c r="D77" s="300" t="s">
        <v>196</v>
      </c>
      <c r="E77" s="300" t="s">
        <v>2208</v>
      </c>
      <c r="F77" s="298" t="s">
        <v>358</v>
      </c>
      <c r="G77" s="292"/>
      <c r="H77" s="292">
        <f t="shared" si="2"/>
        <v>0</v>
      </c>
      <c r="I77" s="292">
        <v>0</v>
      </c>
      <c r="J77" s="292">
        <f t="shared" si="3"/>
        <v>0</v>
      </c>
      <c r="K77" s="292"/>
      <c r="L77" s="292"/>
      <c r="M77" s="292"/>
      <c r="N77" s="292"/>
      <c r="O77" s="292"/>
      <c r="P77" s="292"/>
      <c r="Q77" s="292"/>
      <c r="R77" s="292"/>
    </row>
    <row r="78" spans="1:18" ht="11.25" customHeight="1">
      <c r="A78" s="301">
        <v>226</v>
      </c>
      <c r="B78" s="301">
        <v>22600</v>
      </c>
      <c r="C78" s="298" t="s">
        <v>359</v>
      </c>
      <c r="D78" s="300" t="s">
        <v>175</v>
      </c>
      <c r="E78" s="300" t="s">
        <v>2185</v>
      </c>
      <c r="F78" s="298" t="s">
        <v>2559</v>
      </c>
      <c r="G78" s="292"/>
      <c r="H78" s="292">
        <f t="shared" si="2"/>
        <v>0</v>
      </c>
      <c r="I78" s="292">
        <v>0</v>
      </c>
      <c r="J78" s="292">
        <f t="shared" si="3"/>
        <v>0</v>
      </c>
      <c r="K78" s="292"/>
      <c r="L78" s="292"/>
      <c r="M78" s="292"/>
      <c r="N78" s="292"/>
      <c r="O78" s="292"/>
      <c r="P78" s="292"/>
      <c r="Q78" s="292"/>
      <c r="R78" s="292"/>
    </row>
    <row r="79" spans="1:18" ht="11.25" customHeight="1">
      <c r="A79" s="301">
        <v>233</v>
      </c>
      <c r="B79" s="301">
        <v>23300</v>
      </c>
      <c r="C79" s="298" t="s">
        <v>66</v>
      </c>
      <c r="D79" s="300" t="s">
        <v>197</v>
      </c>
      <c r="E79" s="300" t="s">
        <v>2209</v>
      </c>
      <c r="F79" s="298" t="s">
        <v>412</v>
      </c>
      <c r="G79" s="275"/>
      <c r="H79" s="292">
        <f>G79-K79</f>
        <v>0</v>
      </c>
      <c r="J79" s="292">
        <f t="shared" si="3"/>
        <v>0</v>
      </c>
      <c r="K79" s="292"/>
      <c r="L79" s="292"/>
      <c r="O79" s="292"/>
      <c r="P79" s="292"/>
    </row>
    <row r="80" spans="1:18" ht="11.25" customHeight="1">
      <c r="A80" s="305">
        <v>238</v>
      </c>
      <c r="B80" s="301">
        <v>23800</v>
      </c>
      <c r="C80" s="298" t="s">
        <v>67</v>
      </c>
      <c r="D80" s="300" t="s">
        <v>198</v>
      </c>
      <c r="E80" s="300" t="s">
        <v>2210</v>
      </c>
      <c r="F80" s="298" t="s">
        <v>469</v>
      </c>
      <c r="G80" s="292"/>
      <c r="H80" s="292">
        <f>G80-K80</f>
        <v>0</v>
      </c>
      <c r="I80" s="292">
        <v>0</v>
      </c>
      <c r="J80" s="292">
        <f>H80-I80-L80</f>
        <v>0</v>
      </c>
      <c r="K80" s="292"/>
      <c r="L80" s="292"/>
      <c r="M80" s="292">
        <v>0</v>
      </c>
      <c r="N80" s="292">
        <v>0</v>
      </c>
      <c r="O80" s="292"/>
      <c r="P80" s="292"/>
      <c r="Q80" s="292">
        <v>0</v>
      </c>
      <c r="R80" s="292">
        <v>0</v>
      </c>
    </row>
    <row r="81" spans="1:18" ht="11.25" customHeight="1">
      <c r="A81" s="301">
        <v>239</v>
      </c>
      <c r="B81" s="301">
        <v>23900</v>
      </c>
      <c r="C81" s="298" t="s">
        <v>68</v>
      </c>
      <c r="D81" s="300" t="s">
        <v>199</v>
      </c>
      <c r="E81" s="300" t="s">
        <v>2211</v>
      </c>
      <c r="F81" s="298" t="s">
        <v>2365</v>
      </c>
      <c r="G81" s="292"/>
      <c r="H81" s="292">
        <f t="shared" si="2"/>
        <v>0</v>
      </c>
      <c r="I81" s="292">
        <v>0</v>
      </c>
      <c r="J81" s="292">
        <f t="shared" si="3"/>
        <v>0</v>
      </c>
      <c r="K81" s="292"/>
      <c r="L81" s="292"/>
      <c r="M81" s="292"/>
      <c r="N81" s="292"/>
      <c r="O81" s="292"/>
      <c r="P81" s="292"/>
      <c r="Q81" s="292"/>
      <c r="R81" s="292"/>
    </row>
    <row r="82" spans="1:18" ht="11.25" customHeight="1">
      <c r="A82" s="301">
        <v>244</v>
      </c>
      <c r="B82" s="301">
        <v>24400</v>
      </c>
      <c r="C82" s="298" t="s">
        <v>2262</v>
      </c>
      <c r="D82" s="300" t="s">
        <v>2712</v>
      </c>
      <c r="E82" s="300" t="s">
        <v>2261</v>
      </c>
      <c r="F82" s="298" t="s">
        <v>2713</v>
      </c>
      <c r="G82" s="292"/>
      <c r="H82" s="292">
        <f t="shared" si="2"/>
        <v>0</v>
      </c>
      <c r="I82" s="292">
        <v>0</v>
      </c>
      <c r="J82" s="292">
        <f t="shared" si="3"/>
        <v>0</v>
      </c>
      <c r="K82" s="292"/>
      <c r="L82" s="292"/>
      <c r="M82" s="292"/>
      <c r="N82" s="292"/>
      <c r="O82" s="292"/>
      <c r="P82" s="292"/>
      <c r="Q82" s="292"/>
      <c r="R82" s="292"/>
    </row>
    <row r="83" spans="1:18" ht="11.25" customHeight="1">
      <c r="A83" s="301">
        <v>245</v>
      </c>
      <c r="B83" s="301">
        <v>24500</v>
      </c>
      <c r="C83" s="298" t="s">
        <v>470</v>
      </c>
      <c r="D83" s="300" t="s">
        <v>200</v>
      </c>
      <c r="E83" s="300" t="s">
        <v>2212</v>
      </c>
      <c r="F83" s="298" t="s">
        <v>360</v>
      </c>
      <c r="G83" s="292"/>
      <c r="H83" s="292">
        <f t="shared" si="2"/>
        <v>0</v>
      </c>
      <c r="I83" s="292">
        <v>0</v>
      </c>
      <c r="J83" s="292">
        <f t="shared" si="3"/>
        <v>0</v>
      </c>
      <c r="K83" s="292"/>
      <c r="L83" s="292"/>
      <c r="M83" s="292"/>
      <c r="N83" s="292"/>
      <c r="O83" s="292"/>
      <c r="P83" s="292"/>
      <c r="Q83" s="292"/>
      <c r="R83" s="292"/>
    </row>
    <row r="84" spans="1:18" ht="11.25" customHeight="1">
      <c r="A84" s="301">
        <v>262</v>
      </c>
      <c r="B84" s="301">
        <v>26200</v>
      </c>
      <c r="C84" s="298" t="s">
        <v>2213</v>
      </c>
      <c r="D84" s="300" t="s">
        <v>201</v>
      </c>
      <c r="E84" s="300" t="s">
        <v>2204</v>
      </c>
      <c r="F84" s="298" t="s">
        <v>376</v>
      </c>
      <c r="G84" s="292"/>
      <c r="H84" s="292">
        <f t="shared" si="2"/>
        <v>0</v>
      </c>
      <c r="I84" s="292">
        <v>0</v>
      </c>
      <c r="J84" s="292">
        <f t="shared" si="3"/>
        <v>0</v>
      </c>
      <c r="K84" s="292"/>
      <c r="L84" s="292"/>
      <c r="M84" s="292"/>
      <c r="N84" s="292"/>
      <c r="O84" s="292"/>
      <c r="P84" s="292"/>
      <c r="Q84" s="292"/>
      <c r="R84" s="292"/>
    </row>
    <row r="85" spans="1:18" ht="11.25" customHeight="1">
      <c r="A85" s="301">
        <v>263</v>
      </c>
      <c r="B85" s="301">
        <v>26300</v>
      </c>
      <c r="C85" s="298" t="s">
        <v>471</v>
      </c>
      <c r="D85" s="300" t="s">
        <v>201</v>
      </c>
      <c r="E85" s="300" t="s">
        <v>2204</v>
      </c>
      <c r="F85" s="298" t="s">
        <v>376</v>
      </c>
      <c r="G85" s="292"/>
      <c r="H85" s="292">
        <f t="shared" si="2"/>
        <v>0</v>
      </c>
      <c r="I85" s="292">
        <v>0</v>
      </c>
      <c r="J85" s="292">
        <f t="shared" si="3"/>
        <v>0</v>
      </c>
      <c r="K85" s="292"/>
      <c r="L85" s="292"/>
      <c r="M85" s="292"/>
      <c r="N85" s="292"/>
      <c r="O85" s="292"/>
      <c r="P85" s="292"/>
      <c r="Q85" s="292"/>
      <c r="R85" s="292"/>
    </row>
    <row r="86" spans="1:18" ht="11.25" customHeight="1">
      <c r="A86" s="301">
        <v>301</v>
      </c>
      <c r="B86" s="301">
        <v>30100</v>
      </c>
      <c r="C86" s="298" t="s">
        <v>2215</v>
      </c>
      <c r="D86" s="300" t="s">
        <v>202</v>
      </c>
      <c r="E86" s="300" t="s">
        <v>2214</v>
      </c>
      <c r="F86" s="298" t="s">
        <v>2714</v>
      </c>
      <c r="G86" s="292"/>
      <c r="H86" s="292">
        <f t="shared" si="2"/>
        <v>0</v>
      </c>
      <c r="I86" s="292">
        <v>0</v>
      </c>
      <c r="J86" s="292">
        <f t="shared" si="3"/>
        <v>0</v>
      </c>
      <c r="K86" s="292"/>
      <c r="L86" s="292"/>
      <c r="M86" s="292"/>
      <c r="N86" s="292"/>
      <c r="O86" s="292"/>
      <c r="P86" s="292"/>
      <c r="Q86" s="292"/>
      <c r="R86" s="292"/>
    </row>
    <row r="87" spans="1:18" ht="11.25" customHeight="1">
      <c r="A87" s="301">
        <v>307</v>
      </c>
      <c r="B87" s="301">
        <v>30700</v>
      </c>
      <c r="C87" s="298" t="s">
        <v>2263</v>
      </c>
      <c r="D87" s="300" t="s">
        <v>202</v>
      </c>
      <c r="E87" s="300" t="s">
        <v>2214</v>
      </c>
      <c r="F87" s="298" t="s">
        <v>2714</v>
      </c>
      <c r="G87" s="292"/>
      <c r="H87" s="292">
        <f t="shared" si="2"/>
        <v>0</v>
      </c>
      <c r="I87" s="292">
        <v>0</v>
      </c>
      <c r="J87" s="292">
        <f t="shared" si="3"/>
        <v>0</v>
      </c>
      <c r="K87" s="292"/>
      <c r="L87" s="292"/>
      <c r="M87" s="292"/>
      <c r="N87" s="292"/>
      <c r="O87" s="292"/>
      <c r="P87" s="292"/>
      <c r="Q87" s="292"/>
      <c r="R87" s="292"/>
    </row>
    <row r="88" spans="1:18" ht="11.25" customHeight="1">
      <c r="A88" s="301">
        <v>312</v>
      </c>
      <c r="B88" s="301">
        <v>31200</v>
      </c>
      <c r="C88" s="298" t="s">
        <v>2264</v>
      </c>
      <c r="D88" s="300" t="s">
        <v>163</v>
      </c>
      <c r="E88" s="300" t="s">
        <v>2173</v>
      </c>
      <c r="F88" s="298" t="s">
        <v>2699</v>
      </c>
      <c r="G88" s="292"/>
      <c r="H88" s="292">
        <f t="shared" si="2"/>
        <v>0</v>
      </c>
      <c r="I88" s="292">
        <v>0</v>
      </c>
      <c r="J88" s="292">
        <f t="shared" si="3"/>
        <v>0</v>
      </c>
      <c r="K88" s="292"/>
      <c r="L88" s="292"/>
      <c r="M88" s="292"/>
      <c r="N88" s="292"/>
      <c r="O88" s="292"/>
      <c r="P88" s="292"/>
      <c r="Q88" s="292"/>
      <c r="R88" s="292"/>
    </row>
    <row r="89" spans="1:18" ht="11.25" customHeight="1">
      <c r="A89" s="300">
        <v>327</v>
      </c>
      <c r="B89" s="300">
        <v>32700</v>
      </c>
      <c r="C89" s="298" t="s">
        <v>2987</v>
      </c>
      <c r="D89" s="301">
        <v>327</v>
      </c>
      <c r="E89" s="301">
        <v>32700</v>
      </c>
      <c r="F89" s="298"/>
      <c r="G89" s="292"/>
      <c r="H89" s="292">
        <f t="shared" ref="H89" si="4">G89-K89</f>
        <v>0</v>
      </c>
      <c r="I89" s="292">
        <v>0</v>
      </c>
      <c r="J89" s="292">
        <f t="shared" ref="J89" si="5">H89-I89-L89</f>
        <v>0</v>
      </c>
      <c r="K89" s="292"/>
      <c r="L89" s="292"/>
      <c r="M89" s="292"/>
      <c r="N89" s="292"/>
      <c r="O89" s="292"/>
      <c r="P89" s="292"/>
      <c r="Q89" s="292"/>
      <c r="R89" s="292"/>
    </row>
    <row r="90" spans="1:18" ht="11.25" customHeight="1">
      <c r="A90" s="301">
        <v>330</v>
      </c>
      <c r="B90" s="301">
        <v>33000</v>
      </c>
      <c r="C90" s="298" t="s">
        <v>361</v>
      </c>
      <c r="D90" s="300" t="s">
        <v>157</v>
      </c>
      <c r="E90" s="300" t="s">
        <v>2167</v>
      </c>
      <c r="F90" s="298" t="s">
        <v>2168</v>
      </c>
      <c r="G90" s="292"/>
      <c r="H90" s="292">
        <f t="shared" si="2"/>
        <v>0</v>
      </c>
      <c r="I90" s="292">
        <v>0</v>
      </c>
      <c r="J90" s="292">
        <f t="shared" si="3"/>
        <v>0</v>
      </c>
      <c r="K90" s="292"/>
      <c r="L90" s="292"/>
      <c r="M90" s="292"/>
      <c r="N90" s="292"/>
      <c r="O90" s="292"/>
      <c r="P90" s="292"/>
      <c r="Q90" s="292"/>
      <c r="R90" s="292"/>
    </row>
    <row r="91" spans="1:18" ht="11.25">
      <c r="A91" s="301">
        <v>350</v>
      </c>
      <c r="B91" s="301">
        <v>35000</v>
      </c>
      <c r="C91" s="298" t="s">
        <v>2217</v>
      </c>
      <c r="D91" s="300" t="s">
        <v>2715</v>
      </c>
      <c r="E91" s="300" t="s">
        <v>2216</v>
      </c>
      <c r="F91" s="298" t="s">
        <v>2716</v>
      </c>
      <c r="G91" s="292"/>
      <c r="H91" s="292">
        <f t="shared" si="2"/>
        <v>0</v>
      </c>
      <c r="I91" s="292">
        <v>0</v>
      </c>
      <c r="J91" s="292">
        <f t="shared" si="3"/>
        <v>0</v>
      </c>
      <c r="K91" s="292"/>
      <c r="L91" s="292"/>
      <c r="M91" s="292"/>
      <c r="N91" s="292"/>
      <c r="O91" s="292"/>
      <c r="P91" s="292"/>
      <c r="Q91" s="292"/>
      <c r="R91" s="292"/>
    </row>
    <row r="92" spans="1:18" ht="11.25" customHeight="1">
      <c r="A92" s="301">
        <v>400</v>
      </c>
      <c r="B92" s="301">
        <v>40000</v>
      </c>
      <c r="C92" s="298" t="s">
        <v>2717</v>
      </c>
      <c r="D92" s="300" t="s">
        <v>211</v>
      </c>
      <c r="E92" s="300" t="s">
        <v>2218</v>
      </c>
      <c r="F92" s="298" t="s">
        <v>401</v>
      </c>
      <c r="G92" s="292"/>
      <c r="H92" s="292">
        <f t="shared" si="2"/>
        <v>0</v>
      </c>
      <c r="I92" s="292">
        <v>0</v>
      </c>
      <c r="J92" s="292">
        <f t="shared" si="3"/>
        <v>0</v>
      </c>
      <c r="K92" s="292"/>
      <c r="L92" s="292"/>
      <c r="M92" s="292"/>
      <c r="N92" s="292"/>
      <c r="O92" s="292"/>
      <c r="P92" s="292"/>
      <c r="Q92" s="292"/>
      <c r="R92" s="292"/>
    </row>
    <row r="93" spans="1:18" ht="11.25" customHeight="1">
      <c r="A93" s="301">
        <v>402</v>
      </c>
      <c r="B93" s="301">
        <v>40200</v>
      </c>
      <c r="C93" s="298" t="s">
        <v>69</v>
      </c>
      <c r="D93" s="300" t="s">
        <v>204</v>
      </c>
      <c r="E93" s="300" t="s">
        <v>2219</v>
      </c>
      <c r="F93" s="298" t="s">
        <v>2265</v>
      </c>
      <c r="G93" s="292"/>
      <c r="H93" s="292">
        <f t="shared" si="2"/>
        <v>0</v>
      </c>
      <c r="I93" s="292">
        <v>0</v>
      </c>
      <c r="J93" s="292">
        <f t="shared" si="3"/>
        <v>0</v>
      </c>
      <c r="K93" s="292"/>
      <c r="L93" s="292"/>
      <c r="M93" s="292"/>
      <c r="N93" s="292"/>
      <c r="O93" s="292"/>
      <c r="P93" s="292"/>
      <c r="Q93" s="292"/>
      <c r="R93" s="292"/>
    </row>
    <row r="94" spans="1:18" ht="11.25" customHeight="1">
      <c r="A94" s="301">
        <v>403</v>
      </c>
      <c r="B94" s="301">
        <v>40300</v>
      </c>
      <c r="C94" s="298" t="s">
        <v>2560</v>
      </c>
      <c r="D94" s="300" t="s">
        <v>205</v>
      </c>
      <c r="E94" s="300" t="s">
        <v>2220</v>
      </c>
      <c r="F94" s="298" t="s">
        <v>472</v>
      </c>
      <c r="G94" s="292"/>
      <c r="H94" s="292">
        <f t="shared" si="2"/>
        <v>0</v>
      </c>
      <c r="I94" s="292">
        <v>0</v>
      </c>
      <c r="J94" s="292">
        <f t="shared" si="3"/>
        <v>0</v>
      </c>
      <c r="K94" s="292"/>
      <c r="L94" s="292"/>
      <c r="M94" s="292"/>
      <c r="N94" s="292"/>
      <c r="O94" s="292"/>
      <c r="P94" s="292"/>
      <c r="Q94" s="292"/>
      <c r="R94" s="292"/>
    </row>
    <row r="95" spans="1:18" ht="11.25" customHeight="1">
      <c r="A95" s="301">
        <v>405</v>
      </c>
      <c r="B95" s="301">
        <v>40500</v>
      </c>
      <c r="C95" s="298" t="s">
        <v>70</v>
      </c>
      <c r="D95" s="300" t="s">
        <v>175</v>
      </c>
      <c r="E95" s="300" t="s">
        <v>2185</v>
      </c>
      <c r="F95" s="298" t="s">
        <v>2718</v>
      </c>
      <c r="G95" s="292"/>
      <c r="H95" s="292">
        <f t="shared" si="2"/>
        <v>0</v>
      </c>
      <c r="I95" s="292">
        <v>0</v>
      </c>
      <c r="J95" s="292">
        <f t="shared" si="3"/>
        <v>0</v>
      </c>
      <c r="K95" s="292"/>
      <c r="L95" s="292"/>
      <c r="M95" s="292"/>
      <c r="N95" s="292"/>
      <c r="O95" s="292"/>
      <c r="P95" s="292"/>
      <c r="Q95" s="292"/>
      <c r="R95" s="292"/>
    </row>
    <row r="96" spans="1:18" ht="11.25" customHeight="1">
      <c r="A96" s="301">
        <v>409</v>
      </c>
      <c r="B96" s="301">
        <v>40900</v>
      </c>
      <c r="C96" s="298" t="s">
        <v>2719</v>
      </c>
      <c r="D96" s="300" t="s">
        <v>206</v>
      </c>
      <c r="E96" s="300" t="s">
        <v>2221</v>
      </c>
      <c r="F96" s="298" t="s">
        <v>2222</v>
      </c>
      <c r="G96" s="292"/>
      <c r="H96" s="292">
        <f t="shared" si="2"/>
        <v>0</v>
      </c>
      <c r="I96" s="292">
        <v>0</v>
      </c>
      <c r="J96" s="292">
        <f t="shared" si="3"/>
        <v>0</v>
      </c>
      <c r="K96" s="292"/>
      <c r="L96" s="292"/>
      <c r="M96" s="292"/>
      <c r="N96" s="292"/>
      <c r="O96" s="292"/>
      <c r="P96" s="292"/>
      <c r="Q96" s="292"/>
      <c r="R96" s="292"/>
    </row>
    <row r="97" spans="1:18" ht="11.25" customHeight="1">
      <c r="A97" s="301">
        <v>411</v>
      </c>
      <c r="B97" s="301">
        <v>41100</v>
      </c>
      <c r="C97" s="298" t="s">
        <v>71</v>
      </c>
      <c r="D97" s="300" t="s">
        <v>207</v>
      </c>
      <c r="E97" s="300" t="s">
        <v>2223</v>
      </c>
      <c r="F97" s="298" t="s">
        <v>2720</v>
      </c>
      <c r="G97" s="292"/>
      <c r="H97" s="292">
        <f t="shared" si="2"/>
        <v>0</v>
      </c>
      <c r="I97" s="292">
        <v>0</v>
      </c>
      <c r="J97" s="292">
        <f t="shared" si="3"/>
        <v>0</v>
      </c>
      <c r="K97" s="292"/>
      <c r="L97" s="292"/>
      <c r="M97" s="292"/>
      <c r="N97" s="292"/>
      <c r="O97" s="292"/>
      <c r="P97" s="292"/>
      <c r="Q97" s="292"/>
      <c r="R97" s="292"/>
    </row>
    <row r="98" spans="1:18" ht="11.25" customHeight="1">
      <c r="A98" s="301">
        <v>413</v>
      </c>
      <c r="B98" s="301">
        <v>41300</v>
      </c>
      <c r="C98" s="298" t="s">
        <v>2266</v>
      </c>
      <c r="D98" s="300" t="s">
        <v>208</v>
      </c>
      <c r="E98" s="300" t="s">
        <v>2224</v>
      </c>
      <c r="F98" s="298" t="s">
        <v>377</v>
      </c>
      <c r="G98" s="292"/>
      <c r="H98" s="292">
        <f t="shared" si="2"/>
        <v>0</v>
      </c>
      <c r="I98" s="292">
        <v>0</v>
      </c>
      <c r="J98" s="292">
        <f t="shared" si="3"/>
        <v>0</v>
      </c>
      <c r="K98" s="292"/>
      <c r="L98" s="292"/>
      <c r="M98" s="292"/>
      <c r="N98" s="292"/>
      <c r="O98" s="292"/>
      <c r="P98" s="292"/>
      <c r="Q98" s="292"/>
      <c r="R98" s="292"/>
    </row>
    <row r="99" spans="1:18" ht="11.25" customHeight="1">
      <c r="A99" s="301">
        <v>417</v>
      </c>
      <c r="B99" s="301">
        <v>41700</v>
      </c>
      <c r="C99" s="298" t="s">
        <v>72</v>
      </c>
      <c r="D99" s="300" t="s">
        <v>209</v>
      </c>
      <c r="E99" s="300" t="s">
        <v>2225</v>
      </c>
      <c r="F99" s="298" t="s">
        <v>2721</v>
      </c>
      <c r="G99" s="292"/>
      <c r="H99" s="292">
        <f t="shared" si="2"/>
        <v>0</v>
      </c>
      <c r="I99" s="292">
        <v>0</v>
      </c>
      <c r="J99" s="292">
        <f t="shared" si="3"/>
        <v>0</v>
      </c>
      <c r="K99" s="292"/>
      <c r="L99" s="292"/>
      <c r="M99" s="292"/>
      <c r="N99" s="292"/>
      <c r="O99" s="292"/>
      <c r="P99" s="292"/>
      <c r="Q99" s="292"/>
      <c r="R99" s="292"/>
    </row>
    <row r="100" spans="1:18" ht="11.25" customHeight="1">
      <c r="A100" s="301">
        <v>423</v>
      </c>
      <c r="B100" s="301">
        <v>42300</v>
      </c>
      <c r="C100" s="298" t="s">
        <v>73</v>
      </c>
      <c r="D100" s="300" t="s">
        <v>210</v>
      </c>
      <c r="E100" s="300" t="s">
        <v>2226</v>
      </c>
      <c r="F100" s="298" t="s">
        <v>2267</v>
      </c>
      <c r="G100" s="292"/>
      <c r="H100" s="292">
        <f t="shared" si="2"/>
        <v>0</v>
      </c>
      <c r="I100" s="292">
        <v>0</v>
      </c>
      <c r="J100" s="292">
        <f t="shared" si="3"/>
        <v>0</v>
      </c>
      <c r="K100" s="292"/>
      <c r="L100" s="292"/>
      <c r="M100" s="292"/>
      <c r="N100" s="292"/>
      <c r="O100" s="292"/>
      <c r="P100" s="292"/>
      <c r="Q100" s="292"/>
      <c r="R100" s="292"/>
    </row>
    <row r="101" spans="1:18" ht="11.25" customHeight="1">
      <c r="A101" s="301">
        <v>425</v>
      </c>
      <c r="B101" s="301">
        <v>42500</v>
      </c>
      <c r="C101" s="298" t="s">
        <v>74</v>
      </c>
      <c r="D101" s="300" t="s">
        <v>211</v>
      </c>
      <c r="E101" s="300" t="s">
        <v>2218</v>
      </c>
      <c r="F101" s="298" t="s">
        <v>401</v>
      </c>
      <c r="G101" s="292"/>
      <c r="H101" s="292">
        <f t="shared" si="2"/>
        <v>0</v>
      </c>
      <c r="I101" s="292">
        <v>0</v>
      </c>
      <c r="J101" s="292">
        <f t="shared" si="3"/>
        <v>0</v>
      </c>
      <c r="K101" s="292"/>
      <c r="L101" s="292"/>
      <c r="M101" s="292"/>
      <c r="N101" s="292"/>
      <c r="O101" s="292"/>
      <c r="P101" s="292"/>
      <c r="Q101" s="292"/>
      <c r="R101" s="292"/>
    </row>
    <row r="102" spans="1:18" ht="11.25" customHeight="1">
      <c r="A102" s="301">
        <v>440</v>
      </c>
      <c r="B102" s="301">
        <v>44000</v>
      </c>
      <c r="C102" s="298" t="s">
        <v>75</v>
      </c>
      <c r="D102" s="300" t="s">
        <v>213</v>
      </c>
      <c r="E102" s="300" t="s">
        <v>2227</v>
      </c>
      <c r="F102" s="298" t="s">
        <v>2722</v>
      </c>
      <c r="G102" s="3"/>
      <c r="H102" s="292">
        <f t="shared" si="2"/>
        <v>0</v>
      </c>
      <c r="I102" s="3"/>
      <c r="J102" s="292">
        <f>H102-I102-L102</f>
        <v>0</v>
      </c>
      <c r="K102" s="292"/>
      <c r="L102" s="292"/>
      <c r="M102" s="3"/>
      <c r="N102" s="3"/>
      <c r="O102" s="292"/>
      <c r="P102" s="292">
        <v>0</v>
      </c>
      <c r="Q102" s="292"/>
      <c r="R102" s="292"/>
    </row>
    <row r="103" spans="1:18" ht="11.25" customHeight="1">
      <c r="A103" s="301">
        <v>454</v>
      </c>
      <c r="B103" s="301">
        <v>45400</v>
      </c>
      <c r="C103" s="298" t="s">
        <v>448</v>
      </c>
      <c r="D103" s="300" t="s">
        <v>163</v>
      </c>
      <c r="E103" s="300" t="s">
        <v>2173</v>
      </c>
      <c r="F103" s="298" t="s">
        <v>2699</v>
      </c>
      <c r="G103" s="292"/>
      <c r="H103" s="292">
        <f t="shared" si="2"/>
        <v>0</v>
      </c>
      <c r="I103" s="292">
        <v>0</v>
      </c>
      <c r="J103" s="292">
        <f t="shared" si="3"/>
        <v>0</v>
      </c>
      <c r="K103" s="292"/>
      <c r="L103" s="292"/>
      <c r="M103" s="292"/>
      <c r="N103" s="292"/>
      <c r="O103" s="292"/>
      <c r="P103" s="292"/>
      <c r="Q103" s="292"/>
      <c r="R103" s="292"/>
    </row>
    <row r="104" spans="1:18" ht="11.25" customHeight="1">
      <c r="A104" s="301">
        <v>501</v>
      </c>
      <c r="B104" s="301">
        <v>50100</v>
      </c>
      <c r="C104" s="298" t="s">
        <v>76</v>
      </c>
      <c r="D104" s="300" t="s">
        <v>214</v>
      </c>
      <c r="E104" s="300" t="s">
        <v>2228</v>
      </c>
      <c r="F104" s="298" t="s">
        <v>2391</v>
      </c>
      <c r="G104" s="292">
        <v>88315</v>
      </c>
      <c r="H104" s="292">
        <f t="shared" si="2"/>
        <v>88315</v>
      </c>
      <c r="I104" s="292">
        <v>16460391</v>
      </c>
      <c r="J104" s="292">
        <f t="shared" si="3"/>
        <v>-16372076</v>
      </c>
      <c r="K104" s="292"/>
      <c r="L104" s="292"/>
      <c r="M104" s="292">
        <v>19399000</v>
      </c>
      <c r="N104" s="292">
        <v>0</v>
      </c>
      <c r="O104" s="292"/>
      <c r="P104" s="292"/>
      <c r="Q104" s="292">
        <f>18833862+476823</f>
        <v>19310685</v>
      </c>
      <c r="R104" s="292"/>
    </row>
    <row r="105" spans="1:18" ht="11.25" customHeight="1">
      <c r="A105" s="301">
        <v>505</v>
      </c>
      <c r="B105" s="301">
        <v>50500</v>
      </c>
      <c r="C105" s="298" t="s">
        <v>473</v>
      </c>
      <c r="D105" s="300" t="s">
        <v>215</v>
      </c>
      <c r="E105" s="300" t="s">
        <v>2229</v>
      </c>
      <c r="F105" s="298" t="s">
        <v>2723</v>
      </c>
      <c r="G105" s="292"/>
      <c r="H105" s="292">
        <f t="shared" si="2"/>
        <v>0</v>
      </c>
      <c r="I105" s="292">
        <v>0</v>
      </c>
      <c r="J105" s="292">
        <f t="shared" si="3"/>
        <v>0</v>
      </c>
      <c r="K105" s="292"/>
      <c r="L105" s="292"/>
      <c r="M105" s="292"/>
      <c r="N105" s="292"/>
      <c r="O105" s="292"/>
      <c r="P105" s="292"/>
      <c r="Q105" s="292"/>
      <c r="R105" s="292"/>
    </row>
    <row r="106" spans="1:18" ht="11.25" customHeight="1">
      <c r="A106" s="301">
        <v>506</v>
      </c>
      <c r="B106" s="301">
        <v>50600</v>
      </c>
      <c r="C106" s="298" t="s">
        <v>362</v>
      </c>
      <c r="D106" s="300" t="s">
        <v>177</v>
      </c>
      <c r="E106" s="300" t="s">
        <v>2187</v>
      </c>
      <c r="F106" s="298" t="s">
        <v>2705</v>
      </c>
      <c r="G106" s="292"/>
      <c r="H106" s="292">
        <f t="shared" si="2"/>
        <v>0</v>
      </c>
      <c r="I106" s="292">
        <v>0</v>
      </c>
      <c r="J106" s="292">
        <f t="shared" si="3"/>
        <v>0</v>
      </c>
      <c r="K106" s="292"/>
      <c r="L106" s="292"/>
      <c r="M106" s="292"/>
      <c r="N106" s="292"/>
      <c r="O106" s="292"/>
      <c r="P106" s="292"/>
      <c r="Q106" s="292"/>
      <c r="R106" s="292"/>
    </row>
    <row r="107" spans="1:18" ht="11.25" customHeight="1">
      <c r="A107" s="301">
        <v>509</v>
      </c>
      <c r="B107" s="301">
        <v>50900</v>
      </c>
      <c r="C107" s="298" t="s">
        <v>450</v>
      </c>
      <c r="D107" s="300" t="s">
        <v>214</v>
      </c>
      <c r="E107" s="300" t="s">
        <v>2228</v>
      </c>
      <c r="F107" s="298" t="s">
        <v>2366</v>
      </c>
      <c r="G107" s="292"/>
      <c r="H107" s="292">
        <f t="shared" si="2"/>
        <v>0</v>
      </c>
      <c r="I107" s="292">
        <v>0</v>
      </c>
      <c r="J107" s="292">
        <f t="shared" si="3"/>
        <v>0</v>
      </c>
      <c r="K107" s="292"/>
      <c r="L107" s="292"/>
      <c r="M107" s="292"/>
      <c r="N107" s="292"/>
      <c r="O107" s="292"/>
      <c r="P107" s="292"/>
      <c r="Q107" s="292"/>
      <c r="R107" s="292"/>
    </row>
    <row r="108" spans="1:18" ht="11.25" customHeight="1">
      <c r="A108" s="301">
        <v>530</v>
      </c>
      <c r="B108" s="301">
        <v>53000</v>
      </c>
      <c r="C108" s="298" t="s">
        <v>363</v>
      </c>
      <c r="D108" s="300" t="s">
        <v>177</v>
      </c>
      <c r="E108" s="300" t="s">
        <v>2187</v>
      </c>
      <c r="F108" s="298" t="s">
        <v>2705</v>
      </c>
      <c r="G108" s="292"/>
      <c r="H108" s="292">
        <f t="shared" si="2"/>
        <v>0</v>
      </c>
      <c r="I108" s="292">
        <v>0</v>
      </c>
      <c r="J108" s="292">
        <f t="shared" si="3"/>
        <v>0</v>
      </c>
      <c r="K108" s="292"/>
      <c r="L108" s="292"/>
      <c r="M108" s="292"/>
      <c r="N108" s="292"/>
      <c r="O108" s="292"/>
      <c r="P108" s="292"/>
      <c r="Q108" s="292"/>
      <c r="R108" s="292"/>
    </row>
    <row r="109" spans="1:18" ht="11.25" customHeight="1">
      <c r="A109" s="301">
        <v>601</v>
      </c>
      <c r="B109" s="301">
        <v>60100</v>
      </c>
      <c r="C109" s="298" t="s">
        <v>77</v>
      </c>
      <c r="D109" s="300" t="s">
        <v>216</v>
      </c>
      <c r="E109" s="300" t="s">
        <v>2230</v>
      </c>
      <c r="F109" s="298" t="s">
        <v>2367</v>
      </c>
      <c r="G109" s="292"/>
      <c r="H109" s="292">
        <f t="shared" si="2"/>
        <v>0</v>
      </c>
      <c r="I109" s="292">
        <v>0</v>
      </c>
      <c r="J109" s="292">
        <f t="shared" si="3"/>
        <v>0</v>
      </c>
      <c r="K109" s="292"/>
      <c r="L109" s="292"/>
      <c r="M109" s="292"/>
      <c r="N109" s="292"/>
      <c r="O109" s="292"/>
      <c r="P109" s="292"/>
      <c r="Q109" s="292"/>
      <c r="R109" s="292"/>
    </row>
    <row r="110" spans="1:18" ht="11.25" customHeight="1">
      <c r="A110" s="301">
        <v>602</v>
      </c>
      <c r="B110" s="301">
        <v>60200</v>
      </c>
      <c r="C110" s="298" t="s">
        <v>474</v>
      </c>
      <c r="D110" s="300" t="s">
        <v>217</v>
      </c>
      <c r="E110" s="300" t="s">
        <v>2231</v>
      </c>
      <c r="F110" s="298" t="s">
        <v>2724</v>
      </c>
      <c r="G110" s="292"/>
      <c r="H110" s="292">
        <f t="shared" si="2"/>
        <v>0</v>
      </c>
      <c r="I110" s="292">
        <v>0</v>
      </c>
      <c r="J110" s="292">
        <f t="shared" si="3"/>
        <v>0</v>
      </c>
      <c r="K110" s="292"/>
      <c r="L110" s="292"/>
      <c r="M110" s="292"/>
      <c r="N110" s="292"/>
      <c r="O110" s="292"/>
      <c r="P110" s="292"/>
      <c r="Q110" s="292"/>
      <c r="R110" s="292"/>
    </row>
    <row r="111" spans="1:18" ht="11.25" customHeight="1">
      <c r="A111" s="301">
        <v>606</v>
      </c>
      <c r="B111" s="301">
        <v>60600</v>
      </c>
      <c r="C111" s="298" t="s">
        <v>475</v>
      </c>
      <c r="D111" s="300" t="s">
        <v>201</v>
      </c>
      <c r="E111" s="300" t="s">
        <v>2204</v>
      </c>
      <c r="F111" s="298" t="s">
        <v>376</v>
      </c>
      <c r="H111" s="292">
        <f t="shared" si="2"/>
        <v>0</v>
      </c>
    </row>
    <row r="112" spans="1:18" ht="12" customHeight="1">
      <c r="A112" s="301" t="s">
        <v>2733</v>
      </c>
      <c r="B112" s="301">
        <v>70100</v>
      </c>
      <c r="C112" s="298" t="s">
        <v>2390</v>
      </c>
      <c r="D112" s="300" t="s">
        <v>218</v>
      </c>
      <c r="E112" s="300" t="s">
        <v>2232</v>
      </c>
      <c r="F112" s="298" t="s">
        <v>364</v>
      </c>
      <c r="G112" s="292"/>
      <c r="H112" s="292">
        <f t="shared" si="2"/>
        <v>0</v>
      </c>
      <c r="I112" s="292">
        <v>0</v>
      </c>
      <c r="J112" s="292">
        <f t="shared" ref="J112:J130" si="6">H112-I112-L112</f>
        <v>0</v>
      </c>
      <c r="K112" s="292"/>
      <c r="L112" s="292"/>
      <c r="M112" s="275"/>
      <c r="N112" s="275"/>
      <c r="O112" s="275"/>
      <c r="P112" s="275"/>
      <c r="Q112" s="293"/>
      <c r="R112" s="293"/>
    </row>
    <row r="113" spans="1:18" ht="11.25" customHeight="1">
      <c r="A113" s="301" t="s">
        <v>2734</v>
      </c>
      <c r="B113" s="301">
        <v>70100</v>
      </c>
      <c r="C113" s="298" t="s">
        <v>2390</v>
      </c>
      <c r="D113" s="300" t="s">
        <v>218</v>
      </c>
      <c r="E113" s="300" t="s">
        <v>2232</v>
      </c>
      <c r="F113" s="298" t="s">
        <v>364</v>
      </c>
      <c r="G113" s="276">
        <v>388412</v>
      </c>
      <c r="H113" s="292">
        <f t="shared" si="2"/>
        <v>388412</v>
      </c>
      <c r="I113" s="292">
        <v>12862793</v>
      </c>
      <c r="J113" s="292">
        <f t="shared" si="6"/>
        <v>-12474381</v>
      </c>
      <c r="K113" s="275"/>
      <c r="L113" s="275"/>
      <c r="M113" s="275">
        <v>16549720</v>
      </c>
      <c r="N113" s="275"/>
      <c r="O113" s="275"/>
      <c r="P113" s="275">
        <v>14592721</v>
      </c>
      <c r="Q113" s="293">
        <v>1957000</v>
      </c>
      <c r="R113" s="293">
        <v>378258</v>
      </c>
    </row>
    <row r="114" spans="1:18" ht="11.25" customHeight="1">
      <c r="A114" s="301">
        <v>702</v>
      </c>
      <c r="B114" s="301">
        <v>70200</v>
      </c>
      <c r="C114" s="298" t="s">
        <v>2233</v>
      </c>
      <c r="D114" s="300" t="s">
        <v>201</v>
      </c>
      <c r="E114" s="300" t="s">
        <v>2204</v>
      </c>
      <c r="F114" s="298" t="s">
        <v>376</v>
      </c>
      <c r="G114" s="276"/>
      <c r="H114" s="292">
        <f t="shared" si="2"/>
        <v>0</v>
      </c>
      <c r="I114" s="292">
        <v>0</v>
      </c>
      <c r="J114" s="292">
        <f t="shared" si="6"/>
        <v>0</v>
      </c>
      <c r="K114" s="275">
        <v>0</v>
      </c>
      <c r="L114" s="275"/>
      <c r="M114" s="275"/>
      <c r="N114" s="275"/>
      <c r="O114" s="275"/>
      <c r="P114" s="275"/>
      <c r="Q114" s="293"/>
      <c r="R114" s="293"/>
    </row>
    <row r="115" spans="1:18" ht="11.25" customHeight="1">
      <c r="A115" s="301">
        <v>711</v>
      </c>
      <c r="B115" s="301">
        <v>71100</v>
      </c>
      <c r="C115" s="298" t="s">
        <v>78</v>
      </c>
      <c r="D115" s="300" t="s">
        <v>219</v>
      </c>
      <c r="E115" s="300" t="s">
        <v>2234</v>
      </c>
      <c r="F115" s="298" t="s">
        <v>2561</v>
      </c>
      <c r="G115" s="275"/>
      <c r="H115" s="292">
        <f t="shared" si="2"/>
        <v>0</v>
      </c>
      <c r="I115" s="292"/>
      <c r="J115" s="292">
        <f t="shared" si="6"/>
        <v>0</v>
      </c>
      <c r="K115" s="275"/>
      <c r="L115" s="275"/>
      <c r="M115" s="275"/>
      <c r="N115" s="275"/>
      <c r="O115" s="275"/>
      <c r="P115" s="275"/>
      <c r="Q115" s="293"/>
      <c r="R115" s="293"/>
    </row>
    <row r="116" spans="1:18" ht="11.25" customHeight="1">
      <c r="A116" s="301">
        <v>720</v>
      </c>
      <c r="B116" s="301">
        <v>72000</v>
      </c>
      <c r="C116" s="298" t="s">
        <v>2882</v>
      </c>
      <c r="D116" s="300" t="s">
        <v>220</v>
      </c>
      <c r="E116" s="300" t="s">
        <v>2235</v>
      </c>
      <c r="F116" s="298" t="s">
        <v>2268</v>
      </c>
      <c r="G116" s="276"/>
      <c r="H116" s="292">
        <f t="shared" si="2"/>
        <v>0</v>
      </c>
      <c r="I116" s="292"/>
      <c r="J116" s="292">
        <f t="shared" si="6"/>
        <v>0</v>
      </c>
      <c r="K116" s="275"/>
      <c r="L116" s="275"/>
      <c r="M116" s="275"/>
      <c r="N116" s="275"/>
      <c r="O116" s="275"/>
      <c r="P116" s="275"/>
      <c r="Q116" s="293"/>
      <c r="R116" s="293"/>
    </row>
    <row r="117" spans="1:18" ht="11.25" customHeight="1">
      <c r="A117" s="301" t="s">
        <v>2735</v>
      </c>
      <c r="B117" s="301">
        <v>72000</v>
      </c>
      <c r="C117" s="298" t="s">
        <v>2882</v>
      </c>
      <c r="D117" s="300" t="s">
        <v>220</v>
      </c>
      <c r="E117" s="300" t="s">
        <v>2235</v>
      </c>
      <c r="F117" s="298" t="s">
        <v>2268</v>
      </c>
      <c r="G117" s="275"/>
      <c r="H117" s="292">
        <f t="shared" si="2"/>
        <v>0</v>
      </c>
      <c r="I117" s="292">
        <v>2063236</v>
      </c>
      <c r="J117" s="292">
        <f t="shared" si="6"/>
        <v>-2063236</v>
      </c>
      <c r="K117" s="275">
        <v>0</v>
      </c>
      <c r="L117" s="275"/>
      <c r="M117" s="275">
        <v>4018529</v>
      </c>
      <c r="N117" s="275">
        <v>2866502</v>
      </c>
      <c r="O117" s="275">
        <v>211130</v>
      </c>
      <c r="P117" s="275"/>
      <c r="Q117" s="275">
        <v>941293</v>
      </c>
      <c r="R117" s="275">
        <v>396</v>
      </c>
    </row>
    <row r="118" spans="1:18" ht="11.25" customHeight="1">
      <c r="A118" s="301">
        <v>751</v>
      </c>
      <c r="B118" s="301">
        <v>75100</v>
      </c>
      <c r="C118" s="298" t="s">
        <v>2236</v>
      </c>
      <c r="D118" s="300" t="s">
        <v>201</v>
      </c>
      <c r="E118" s="300" t="s">
        <v>2204</v>
      </c>
      <c r="F118" s="298" t="s">
        <v>376</v>
      </c>
      <c r="G118" s="276"/>
      <c r="H118" s="292">
        <f t="shared" si="2"/>
        <v>0</v>
      </c>
      <c r="I118" s="292"/>
      <c r="J118" s="292">
        <f t="shared" si="6"/>
        <v>0</v>
      </c>
      <c r="K118" s="275"/>
      <c r="L118" s="275"/>
      <c r="M118" s="275"/>
      <c r="N118" s="275"/>
      <c r="O118" s="275"/>
      <c r="P118" s="275"/>
      <c r="Q118" s="293"/>
      <c r="R118" s="293"/>
    </row>
    <row r="119" spans="1:18" ht="11.25" customHeight="1">
      <c r="A119" s="301">
        <v>765</v>
      </c>
      <c r="B119" s="301">
        <v>76500</v>
      </c>
      <c r="C119" s="298" t="s">
        <v>80</v>
      </c>
      <c r="D119" s="300" t="s">
        <v>223</v>
      </c>
      <c r="E119" s="300" t="s">
        <v>2237</v>
      </c>
      <c r="F119" s="298" t="s">
        <v>2562</v>
      </c>
      <c r="G119" s="275"/>
      <c r="H119" s="292">
        <f t="shared" si="2"/>
        <v>0</v>
      </c>
      <c r="I119" s="292"/>
      <c r="J119" s="292">
        <f t="shared" si="6"/>
        <v>0</v>
      </c>
      <c r="K119" s="275">
        <v>0</v>
      </c>
      <c r="L119" s="275"/>
      <c r="M119" s="275"/>
      <c r="N119" s="275"/>
      <c r="O119" s="275"/>
      <c r="P119" s="275"/>
      <c r="Q119" s="275"/>
      <c r="R119" s="275"/>
    </row>
    <row r="120" spans="1:18" ht="11.25" customHeight="1">
      <c r="A120" s="301">
        <v>777</v>
      </c>
      <c r="B120" s="301">
        <v>77700</v>
      </c>
      <c r="C120" s="298" t="s">
        <v>81</v>
      </c>
      <c r="D120" s="300" t="s">
        <v>224</v>
      </c>
      <c r="E120" s="300" t="s">
        <v>2238</v>
      </c>
      <c r="F120" s="298" t="s">
        <v>476</v>
      </c>
      <c r="G120" s="276"/>
      <c r="H120" s="292">
        <f t="shared" si="2"/>
        <v>0</v>
      </c>
      <c r="I120" s="292"/>
      <c r="J120" s="292">
        <f t="shared" si="6"/>
        <v>0</v>
      </c>
      <c r="K120" s="275"/>
      <c r="L120" s="275"/>
      <c r="M120" s="275"/>
      <c r="N120" s="275"/>
      <c r="O120" s="275"/>
      <c r="P120" s="275"/>
      <c r="Q120" s="293"/>
      <c r="R120" s="293"/>
    </row>
    <row r="121" spans="1:18" ht="11.25" customHeight="1">
      <c r="A121" s="301">
        <v>778</v>
      </c>
      <c r="B121" s="301">
        <v>77800</v>
      </c>
      <c r="C121" s="298" t="s">
        <v>89</v>
      </c>
      <c r="D121" s="300" t="s">
        <v>225</v>
      </c>
      <c r="E121" s="300" t="s">
        <v>2239</v>
      </c>
      <c r="F121" s="298" t="s">
        <v>365</v>
      </c>
      <c r="G121" s="276"/>
      <c r="H121" s="292">
        <f t="shared" si="2"/>
        <v>0</v>
      </c>
      <c r="I121" s="292"/>
      <c r="J121" s="292">
        <f t="shared" si="6"/>
        <v>0</v>
      </c>
      <c r="K121" s="275"/>
      <c r="L121" s="275"/>
      <c r="M121" s="275"/>
      <c r="N121" s="275"/>
      <c r="O121" s="275"/>
      <c r="P121" s="275"/>
      <c r="Q121" s="293"/>
      <c r="R121" s="293"/>
    </row>
    <row r="122" spans="1:18" ht="11.25" customHeight="1">
      <c r="A122" s="301" t="s">
        <v>2736</v>
      </c>
      <c r="B122" s="301">
        <v>77800</v>
      </c>
      <c r="C122" s="298" t="s">
        <v>89</v>
      </c>
      <c r="D122" s="300" t="s">
        <v>225</v>
      </c>
      <c r="E122" s="300" t="s">
        <v>2239</v>
      </c>
      <c r="F122" s="298" t="s">
        <v>365</v>
      </c>
      <c r="G122" s="276"/>
      <c r="H122" s="292">
        <f t="shared" si="2"/>
        <v>0</v>
      </c>
      <c r="I122" s="292">
        <v>1735906</v>
      </c>
      <c r="J122" s="292">
        <f t="shared" si="6"/>
        <v>-1735906</v>
      </c>
      <c r="K122" s="275"/>
      <c r="L122" s="275"/>
      <c r="M122" s="275">
        <v>11063199</v>
      </c>
      <c r="N122" s="275">
        <v>10916734</v>
      </c>
      <c r="O122" s="275"/>
      <c r="P122" s="275"/>
      <c r="Q122" s="293">
        <v>182184</v>
      </c>
      <c r="R122" s="293">
        <v>35719</v>
      </c>
    </row>
    <row r="123" spans="1:18" ht="11.25" customHeight="1">
      <c r="A123" s="301" t="s">
        <v>2737</v>
      </c>
      <c r="B123" s="301">
        <v>77800</v>
      </c>
      <c r="C123" s="298" t="s">
        <v>89</v>
      </c>
      <c r="D123" s="300" t="s">
        <v>225</v>
      </c>
      <c r="E123" s="300" t="s">
        <v>2239</v>
      </c>
      <c r="F123" s="298" t="s">
        <v>365</v>
      </c>
      <c r="G123" s="276"/>
      <c r="H123" s="292">
        <f t="shared" si="2"/>
        <v>0</v>
      </c>
      <c r="I123" s="292">
        <v>1494186</v>
      </c>
      <c r="J123" s="292">
        <f t="shared" si="6"/>
        <v>-1494186</v>
      </c>
      <c r="K123" s="275"/>
      <c r="L123" s="275"/>
      <c r="M123" s="275">
        <v>2902630</v>
      </c>
      <c r="N123" s="275">
        <v>2873130</v>
      </c>
      <c r="O123" s="275"/>
      <c r="P123" s="275"/>
      <c r="Q123" s="293">
        <v>29525</v>
      </c>
      <c r="R123" s="293">
        <v>25</v>
      </c>
    </row>
    <row r="124" spans="1:18" ht="11.25" customHeight="1">
      <c r="A124" s="301">
        <v>820</v>
      </c>
      <c r="B124" s="301">
        <v>82000</v>
      </c>
      <c r="C124" s="298" t="s">
        <v>366</v>
      </c>
      <c r="D124" s="300" t="s">
        <v>157</v>
      </c>
      <c r="E124" s="300" t="s">
        <v>2167</v>
      </c>
      <c r="F124" s="298" t="s">
        <v>2168</v>
      </c>
      <c r="G124" s="276"/>
      <c r="H124" s="292">
        <f t="shared" si="2"/>
        <v>0</v>
      </c>
      <c r="J124" s="292">
        <f t="shared" si="6"/>
        <v>0</v>
      </c>
      <c r="K124" s="275"/>
      <c r="L124" s="275"/>
    </row>
    <row r="125" spans="1:18" ht="11.25" customHeight="1">
      <c r="A125" s="301">
        <v>834</v>
      </c>
      <c r="B125" s="301">
        <v>83400</v>
      </c>
      <c r="C125" s="298" t="s">
        <v>477</v>
      </c>
      <c r="D125" s="300" t="s">
        <v>157</v>
      </c>
      <c r="E125" s="300" t="s">
        <v>2167</v>
      </c>
      <c r="F125" s="298" t="s">
        <v>2168</v>
      </c>
      <c r="G125" s="276"/>
      <c r="H125" s="292">
        <f t="shared" si="2"/>
        <v>0</v>
      </c>
      <c r="I125" s="292">
        <v>0</v>
      </c>
      <c r="J125" s="292">
        <f t="shared" si="6"/>
        <v>0</v>
      </c>
      <c r="K125" s="275"/>
      <c r="L125" s="275"/>
      <c r="M125" s="275"/>
      <c r="N125" s="275"/>
      <c r="O125" s="275"/>
      <c r="P125" s="275"/>
      <c r="Q125" s="293"/>
      <c r="R125" s="293"/>
    </row>
    <row r="126" spans="1:18" ht="11.25" customHeight="1">
      <c r="A126" s="301">
        <v>836</v>
      </c>
      <c r="B126" s="301">
        <v>83600</v>
      </c>
      <c r="C126" s="298" t="s">
        <v>2269</v>
      </c>
      <c r="D126" s="300" t="s">
        <v>163</v>
      </c>
      <c r="E126" s="300" t="s">
        <v>2173</v>
      </c>
      <c r="F126" s="298" t="s">
        <v>2699</v>
      </c>
      <c r="G126" s="276"/>
      <c r="H126" s="292">
        <f t="shared" si="2"/>
        <v>0</v>
      </c>
      <c r="I126" s="292">
        <v>0</v>
      </c>
      <c r="J126" s="292">
        <f t="shared" si="6"/>
        <v>0</v>
      </c>
      <c r="K126" s="275"/>
      <c r="L126" s="275"/>
      <c r="M126" s="275">
        <v>0</v>
      </c>
      <c r="N126" s="275">
        <v>0</v>
      </c>
      <c r="O126" s="275"/>
      <c r="P126" s="275"/>
      <c r="Q126" s="293">
        <v>0</v>
      </c>
      <c r="R126" s="293">
        <v>0</v>
      </c>
    </row>
    <row r="127" spans="1:18" ht="11.25" customHeight="1">
      <c r="A127" s="301">
        <v>837</v>
      </c>
      <c r="B127" s="301">
        <v>83700</v>
      </c>
      <c r="C127" s="298" t="s">
        <v>2883</v>
      </c>
      <c r="D127" s="300" t="s">
        <v>157</v>
      </c>
      <c r="E127" s="300" t="s">
        <v>2167</v>
      </c>
      <c r="F127" s="298" t="s">
        <v>2168</v>
      </c>
      <c r="G127" s="276"/>
      <c r="H127" s="292">
        <f>G127-K127</f>
        <v>0</v>
      </c>
      <c r="I127" s="292">
        <v>0</v>
      </c>
      <c r="J127" s="292">
        <f t="shared" si="6"/>
        <v>0</v>
      </c>
      <c r="K127" s="275"/>
      <c r="L127" s="275"/>
      <c r="M127" s="275">
        <v>0</v>
      </c>
      <c r="N127" s="275">
        <v>0</v>
      </c>
      <c r="O127" s="275"/>
      <c r="P127" s="275"/>
      <c r="Q127" s="293">
        <v>0</v>
      </c>
      <c r="R127" s="293">
        <v>0</v>
      </c>
    </row>
    <row r="128" spans="1:18" ht="11.25" customHeight="1">
      <c r="A128" s="301">
        <v>839</v>
      </c>
      <c r="B128" s="301">
        <v>83900</v>
      </c>
      <c r="C128" s="298" t="s">
        <v>367</v>
      </c>
      <c r="D128" s="300" t="s">
        <v>157</v>
      </c>
      <c r="E128" s="300" t="s">
        <v>2167</v>
      </c>
      <c r="F128" s="298" t="s">
        <v>2168</v>
      </c>
      <c r="G128" s="276"/>
      <c r="H128" s="292">
        <f t="shared" si="2"/>
        <v>0</v>
      </c>
      <c r="I128" s="296">
        <v>0</v>
      </c>
      <c r="J128" s="296">
        <f t="shared" si="6"/>
        <v>0</v>
      </c>
      <c r="K128" s="275">
        <v>0</v>
      </c>
      <c r="L128" s="275"/>
    </row>
    <row r="129" spans="1:18" ht="11.25" customHeight="1">
      <c r="A129" s="301">
        <v>840</v>
      </c>
      <c r="B129" s="301">
        <v>84000</v>
      </c>
      <c r="C129" s="298" t="s">
        <v>368</v>
      </c>
      <c r="D129" s="300" t="s">
        <v>157</v>
      </c>
      <c r="E129" s="300" t="s">
        <v>2167</v>
      </c>
      <c r="F129" s="298" t="s">
        <v>2168</v>
      </c>
      <c r="H129" s="292">
        <f t="shared" si="2"/>
        <v>0</v>
      </c>
      <c r="I129" s="296">
        <v>0</v>
      </c>
      <c r="J129" s="296">
        <f t="shared" si="6"/>
        <v>0</v>
      </c>
    </row>
    <row r="130" spans="1:18" ht="11.25" customHeight="1">
      <c r="A130" s="301">
        <v>841</v>
      </c>
      <c r="B130" s="301">
        <v>84100</v>
      </c>
      <c r="C130" s="298" t="s">
        <v>82</v>
      </c>
      <c r="D130" s="300" t="s">
        <v>227</v>
      </c>
      <c r="E130" s="300" t="s">
        <v>2240</v>
      </c>
      <c r="F130" s="298" t="s">
        <v>2725</v>
      </c>
      <c r="H130" s="292">
        <f t="shared" si="2"/>
        <v>0</v>
      </c>
      <c r="I130" s="296">
        <v>0</v>
      </c>
      <c r="J130" s="296">
        <f t="shared" si="6"/>
        <v>0</v>
      </c>
    </row>
    <row r="131" spans="1:18" ht="11.25" customHeight="1">
      <c r="A131" s="301">
        <v>842</v>
      </c>
      <c r="B131" s="301">
        <v>84200</v>
      </c>
      <c r="C131" s="298" t="s">
        <v>369</v>
      </c>
      <c r="D131" s="300" t="s">
        <v>157</v>
      </c>
      <c r="E131" s="300" t="s">
        <v>2167</v>
      </c>
      <c r="F131" s="298" t="s">
        <v>2168</v>
      </c>
      <c r="G131" s="275"/>
      <c r="H131" s="292">
        <f t="shared" si="2"/>
        <v>0</v>
      </c>
      <c r="I131" s="292">
        <v>0</v>
      </c>
      <c r="J131" s="292">
        <f t="shared" si="3"/>
        <v>0</v>
      </c>
      <c r="K131" s="275"/>
      <c r="L131" s="275"/>
      <c r="M131" s="275"/>
      <c r="N131" s="275"/>
      <c r="O131" s="275"/>
      <c r="P131" s="275"/>
      <c r="Q131" s="293"/>
      <c r="R131" s="293"/>
    </row>
    <row r="132" spans="1:18" ht="11.25" customHeight="1">
      <c r="A132" s="301">
        <v>844</v>
      </c>
      <c r="B132" s="301">
        <v>84400</v>
      </c>
      <c r="C132" s="298" t="s">
        <v>370</v>
      </c>
      <c r="D132" s="300" t="s">
        <v>157</v>
      </c>
      <c r="E132" s="300" t="s">
        <v>2167</v>
      </c>
      <c r="F132" s="298" t="s">
        <v>2168</v>
      </c>
      <c r="G132" s="275"/>
      <c r="H132" s="292">
        <f t="shared" si="2"/>
        <v>0</v>
      </c>
      <c r="I132" s="292">
        <v>0</v>
      </c>
      <c r="J132" s="292">
        <f t="shared" si="3"/>
        <v>0</v>
      </c>
      <c r="K132" s="275"/>
      <c r="L132" s="275"/>
      <c r="M132" s="275"/>
      <c r="N132" s="275"/>
      <c r="O132" s="275"/>
      <c r="P132" s="275"/>
      <c r="Q132" s="293"/>
      <c r="R132" s="293"/>
    </row>
    <row r="133" spans="1:18" ht="11.25" customHeight="1">
      <c r="A133" s="301">
        <v>845</v>
      </c>
      <c r="B133" s="301">
        <v>84500</v>
      </c>
      <c r="C133" s="298" t="s">
        <v>2563</v>
      </c>
      <c r="D133" s="300" t="s">
        <v>157</v>
      </c>
      <c r="E133" s="300" t="s">
        <v>2167</v>
      </c>
      <c r="F133" s="298" t="s">
        <v>2168</v>
      </c>
      <c r="G133" s="275"/>
      <c r="H133" s="292">
        <f t="shared" si="2"/>
        <v>0</v>
      </c>
      <c r="I133" s="292">
        <v>0</v>
      </c>
      <c r="J133" s="292">
        <f t="shared" si="3"/>
        <v>0</v>
      </c>
      <c r="K133" s="275"/>
      <c r="L133" s="275"/>
      <c r="M133" s="275"/>
      <c r="N133" s="275"/>
      <c r="O133" s="275"/>
      <c r="P133" s="275"/>
      <c r="Q133" s="275"/>
      <c r="R133" s="275"/>
    </row>
    <row r="134" spans="1:18" ht="11.25" customHeight="1">
      <c r="A134" s="301">
        <v>847</v>
      </c>
      <c r="B134" s="301">
        <v>84700</v>
      </c>
      <c r="C134" s="298" t="s">
        <v>478</v>
      </c>
      <c r="D134" s="300" t="s">
        <v>157</v>
      </c>
      <c r="E134" s="300" t="s">
        <v>2167</v>
      </c>
      <c r="F134" s="298" t="s">
        <v>2168</v>
      </c>
      <c r="G134" s="275"/>
      <c r="H134" s="292">
        <f t="shared" si="2"/>
        <v>0</v>
      </c>
      <c r="I134" s="292">
        <v>0</v>
      </c>
      <c r="J134" s="292">
        <f t="shared" si="3"/>
        <v>0</v>
      </c>
      <c r="K134" s="275"/>
      <c r="L134" s="275"/>
      <c r="M134" s="275">
        <v>0</v>
      </c>
      <c r="N134" s="275">
        <v>0</v>
      </c>
      <c r="O134" s="275"/>
      <c r="P134" s="275"/>
      <c r="Q134" s="275">
        <v>0</v>
      </c>
      <c r="R134" s="275">
        <v>0</v>
      </c>
    </row>
    <row r="135" spans="1:18" ht="11.25" customHeight="1">
      <c r="A135" s="301">
        <v>848</v>
      </c>
      <c r="B135" s="301">
        <v>84800</v>
      </c>
      <c r="C135" s="298" t="s">
        <v>229</v>
      </c>
      <c r="D135" s="300" t="s">
        <v>228</v>
      </c>
      <c r="E135" s="300" t="s">
        <v>2241</v>
      </c>
      <c r="F135" s="298" t="s">
        <v>2726</v>
      </c>
      <c r="G135" s="275"/>
      <c r="H135" s="292">
        <f t="shared" si="2"/>
        <v>0</v>
      </c>
      <c r="I135" s="292">
        <v>0</v>
      </c>
      <c r="J135" s="292">
        <f t="shared" si="3"/>
        <v>0</v>
      </c>
      <c r="K135" s="275"/>
      <c r="L135" s="275"/>
      <c r="M135" s="275">
        <v>0</v>
      </c>
      <c r="N135" s="275">
        <v>0</v>
      </c>
      <c r="O135" s="275"/>
      <c r="P135" s="275"/>
      <c r="Q135" s="275">
        <v>0</v>
      </c>
      <c r="R135" s="275">
        <v>0</v>
      </c>
    </row>
    <row r="136" spans="1:18" ht="11.25" customHeight="1">
      <c r="A136" s="301">
        <v>856</v>
      </c>
      <c r="B136" s="301">
        <v>85600</v>
      </c>
      <c r="C136" s="298" t="s">
        <v>2884</v>
      </c>
      <c r="D136" s="300" t="s">
        <v>220</v>
      </c>
      <c r="E136" s="300" t="s">
        <v>2235</v>
      </c>
      <c r="F136" s="298" t="s">
        <v>2699</v>
      </c>
    </row>
    <row r="137" spans="1:18" ht="11.25" customHeight="1">
      <c r="A137" s="301">
        <v>858</v>
      </c>
      <c r="B137" s="301">
        <v>85800</v>
      </c>
      <c r="C137" s="298" t="s">
        <v>2885</v>
      </c>
      <c r="D137" s="300" t="s">
        <v>157</v>
      </c>
      <c r="E137" s="300" t="s">
        <v>2167</v>
      </c>
      <c r="F137" s="298" t="s">
        <v>2168</v>
      </c>
      <c r="G137" s="275"/>
      <c r="H137" s="292">
        <f t="shared" si="2"/>
        <v>0</v>
      </c>
      <c r="I137" s="292">
        <v>0</v>
      </c>
      <c r="J137" s="292">
        <f t="shared" si="3"/>
        <v>0</v>
      </c>
      <c r="K137" s="275"/>
      <c r="L137" s="275"/>
      <c r="M137" s="275"/>
      <c r="N137" s="275"/>
      <c r="O137" s="275"/>
      <c r="P137" s="275"/>
      <c r="Q137" s="275"/>
      <c r="R137" s="275"/>
    </row>
    <row r="138" spans="1:18" ht="11.25" customHeight="1">
      <c r="A138" s="301">
        <v>860</v>
      </c>
      <c r="B138" s="301">
        <v>86000</v>
      </c>
      <c r="C138" s="298" t="s">
        <v>2886</v>
      </c>
      <c r="D138" s="300" t="s">
        <v>157</v>
      </c>
      <c r="E138" s="300" t="s">
        <v>2167</v>
      </c>
      <c r="F138" s="298" t="s">
        <v>2168</v>
      </c>
      <c r="G138" s="292"/>
      <c r="H138" s="292">
        <f t="shared" si="2"/>
        <v>0</v>
      </c>
      <c r="I138" s="292">
        <v>0</v>
      </c>
      <c r="J138" s="292">
        <f t="shared" si="3"/>
        <v>0</v>
      </c>
      <c r="K138" s="292"/>
      <c r="L138" s="292"/>
      <c r="M138" s="292"/>
      <c r="N138" s="292"/>
      <c r="O138" s="292"/>
      <c r="P138" s="292"/>
      <c r="Q138" s="292"/>
      <c r="R138" s="292"/>
    </row>
    <row r="139" spans="1:18" ht="11.25" customHeight="1">
      <c r="A139" s="301">
        <v>862</v>
      </c>
      <c r="B139" s="301">
        <v>86200</v>
      </c>
      <c r="C139" s="298" t="s">
        <v>2887</v>
      </c>
      <c r="D139" s="300" t="s">
        <v>157</v>
      </c>
      <c r="E139" s="300" t="s">
        <v>2167</v>
      </c>
      <c r="F139" s="298" t="s">
        <v>2168</v>
      </c>
      <c r="G139" s="292"/>
      <c r="H139" s="292">
        <f t="shared" si="2"/>
        <v>0</v>
      </c>
      <c r="I139" s="292">
        <v>0</v>
      </c>
      <c r="J139" s="292">
        <f t="shared" si="3"/>
        <v>0</v>
      </c>
      <c r="K139" s="292"/>
      <c r="L139" s="292"/>
      <c r="M139" s="292">
        <v>0</v>
      </c>
      <c r="N139" s="292">
        <v>0</v>
      </c>
      <c r="O139" s="292"/>
      <c r="P139" s="292">
        <v>0</v>
      </c>
      <c r="Q139" s="292"/>
      <c r="R139" s="292">
        <v>0</v>
      </c>
    </row>
    <row r="140" spans="1:18" ht="11.25" customHeight="1">
      <c r="A140" s="301">
        <v>863</v>
      </c>
      <c r="B140" s="301">
        <v>86300</v>
      </c>
      <c r="C140" s="298" t="s">
        <v>2888</v>
      </c>
      <c r="D140" s="300" t="s">
        <v>157</v>
      </c>
      <c r="E140" s="300" t="s">
        <v>2167</v>
      </c>
      <c r="F140" s="298" t="s">
        <v>2168</v>
      </c>
      <c r="G140" s="276"/>
      <c r="H140" s="292">
        <f t="shared" ref="H140:H184" si="7">G140-K140</f>
        <v>0</v>
      </c>
      <c r="I140" s="292">
        <v>0</v>
      </c>
      <c r="J140" s="292">
        <f t="shared" ref="J140:J184" si="8">H140-I140-L140</f>
        <v>0</v>
      </c>
      <c r="K140" s="275"/>
      <c r="L140" s="275"/>
      <c r="M140" s="275"/>
      <c r="N140" s="275"/>
      <c r="O140" s="275"/>
      <c r="P140" s="275"/>
      <c r="Q140" s="293"/>
      <c r="R140" s="293"/>
    </row>
    <row r="141" spans="1:18" ht="11.25" customHeight="1">
      <c r="A141" s="301">
        <v>864</v>
      </c>
      <c r="B141" s="301">
        <v>86400</v>
      </c>
      <c r="C141" s="298" t="s">
        <v>2889</v>
      </c>
      <c r="D141" s="300" t="s">
        <v>157</v>
      </c>
      <c r="E141" s="300" t="s">
        <v>2167</v>
      </c>
      <c r="F141" s="298" t="s">
        <v>2168</v>
      </c>
      <c r="H141" s="292">
        <f t="shared" si="7"/>
        <v>0</v>
      </c>
      <c r="I141" s="296">
        <v>0</v>
      </c>
      <c r="J141" s="296">
        <f t="shared" si="8"/>
        <v>0</v>
      </c>
    </row>
    <row r="142" spans="1:18" ht="11.25" customHeight="1">
      <c r="A142" s="301">
        <v>865</v>
      </c>
      <c r="B142" s="301">
        <v>86500</v>
      </c>
      <c r="C142" s="298" t="s">
        <v>2890</v>
      </c>
      <c r="D142" s="300" t="s">
        <v>157</v>
      </c>
      <c r="E142" s="300" t="s">
        <v>2167</v>
      </c>
      <c r="F142" s="298" t="s">
        <v>2168</v>
      </c>
      <c r="H142" s="292">
        <f t="shared" si="7"/>
        <v>0</v>
      </c>
      <c r="I142" s="296">
        <v>0</v>
      </c>
      <c r="J142" s="296">
        <f t="shared" si="8"/>
        <v>0</v>
      </c>
    </row>
    <row r="143" spans="1:18" ht="11.25" customHeight="1">
      <c r="A143" s="301">
        <v>870</v>
      </c>
      <c r="B143" s="301">
        <v>87000</v>
      </c>
      <c r="C143" s="298" t="s">
        <v>378</v>
      </c>
      <c r="D143" s="300" t="s">
        <v>157</v>
      </c>
      <c r="E143" s="300" t="s">
        <v>2167</v>
      </c>
      <c r="F143" s="298" t="s">
        <v>2168</v>
      </c>
      <c r="G143" s="276"/>
      <c r="H143" s="292">
        <f t="shared" si="7"/>
        <v>0</v>
      </c>
      <c r="I143" s="292">
        <v>0</v>
      </c>
      <c r="J143" s="292">
        <f t="shared" si="8"/>
        <v>0</v>
      </c>
      <c r="K143" s="275"/>
      <c r="L143" s="275"/>
      <c r="M143" s="275"/>
      <c r="N143" s="275"/>
      <c r="O143" s="275"/>
      <c r="P143" s="275"/>
      <c r="Q143" s="293"/>
      <c r="R143" s="293"/>
    </row>
    <row r="144" spans="1:18" ht="11.25" customHeight="1">
      <c r="A144" s="301">
        <v>871</v>
      </c>
      <c r="B144" s="301">
        <v>87100</v>
      </c>
      <c r="C144" s="298" t="s">
        <v>2891</v>
      </c>
      <c r="D144" s="300" t="s">
        <v>157</v>
      </c>
      <c r="E144" s="300" t="s">
        <v>2167</v>
      </c>
      <c r="F144" s="298" t="s">
        <v>2168</v>
      </c>
      <c r="G144" s="276"/>
      <c r="H144" s="292">
        <f t="shared" si="7"/>
        <v>0</v>
      </c>
      <c r="I144" s="292">
        <v>0</v>
      </c>
      <c r="J144" s="292">
        <f t="shared" si="8"/>
        <v>0</v>
      </c>
      <c r="K144" s="275"/>
      <c r="L144" s="275"/>
      <c r="M144" s="275"/>
      <c r="N144" s="275"/>
      <c r="O144" s="275"/>
      <c r="P144" s="275"/>
      <c r="Q144" s="293"/>
      <c r="R144" s="293"/>
    </row>
    <row r="145" spans="1:18" ht="11.25" customHeight="1">
      <c r="A145" s="301">
        <v>872</v>
      </c>
      <c r="B145" s="301">
        <v>87200</v>
      </c>
      <c r="C145" s="298" t="s">
        <v>2270</v>
      </c>
      <c r="D145" s="300" t="s">
        <v>157</v>
      </c>
      <c r="E145" s="300" t="s">
        <v>2167</v>
      </c>
      <c r="F145" s="298" t="s">
        <v>2168</v>
      </c>
      <c r="G145" s="276"/>
      <c r="H145" s="292">
        <f t="shared" si="7"/>
        <v>0</v>
      </c>
      <c r="I145" s="292">
        <v>0</v>
      </c>
      <c r="J145" s="292">
        <f t="shared" si="8"/>
        <v>0</v>
      </c>
      <c r="K145" s="275"/>
      <c r="L145" s="275"/>
      <c r="M145" s="275"/>
      <c r="N145" s="275"/>
      <c r="O145" s="275"/>
      <c r="P145" s="275"/>
      <c r="Q145" s="293"/>
      <c r="R145" s="275"/>
    </row>
    <row r="146" spans="1:18" ht="11.25" customHeight="1">
      <c r="A146" s="301">
        <v>875</v>
      </c>
      <c r="B146" s="301">
        <v>87500</v>
      </c>
      <c r="C146" s="298" t="s">
        <v>2892</v>
      </c>
      <c r="D146" s="300" t="s">
        <v>157</v>
      </c>
      <c r="E146" s="300" t="s">
        <v>2167</v>
      </c>
      <c r="F146" s="298" t="s">
        <v>2168</v>
      </c>
      <c r="G146" s="276"/>
      <c r="H146" s="292">
        <f t="shared" si="7"/>
        <v>0</v>
      </c>
      <c r="I146" s="292">
        <v>0</v>
      </c>
      <c r="J146" s="292">
        <f t="shared" si="8"/>
        <v>0</v>
      </c>
      <c r="K146" s="275"/>
      <c r="L146" s="275"/>
      <c r="M146" s="275"/>
      <c r="N146" s="275"/>
      <c r="O146" s="275"/>
      <c r="P146" s="275"/>
      <c r="Q146" s="293"/>
      <c r="R146" s="293"/>
    </row>
    <row r="147" spans="1:18" ht="11.25" customHeight="1">
      <c r="A147" s="301">
        <v>876</v>
      </c>
      <c r="B147" s="301">
        <v>87600</v>
      </c>
      <c r="C147" s="298" t="s">
        <v>2242</v>
      </c>
      <c r="D147" s="300" t="s">
        <v>157</v>
      </c>
      <c r="E147" s="300" t="s">
        <v>2167</v>
      </c>
      <c r="F147" s="298" t="s">
        <v>2168</v>
      </c>
      <c r="G147" s="276"/>
      <c r="H147" s="292">
        <f t="shared" si="7"/>
        <v>0</v>
      </c>
      <c r="I147" s="292">
        <v>0</v>
      </c>
      <c r="J147" s="292">
        <f t="shared" si="8"/>
        <v>0</v>
      </c>
      <c r="K147" s="275"/>
      <c r="L147" s="275"/>
      <c r="M147" s="275"/>
      <c r="N147" s="275"/>
      <c r="O147" s="275"/>
      <c r="P147" s="275"/>
      <c r="Q147" s="293"/>
      <c r="R147" s="293"/>
    </row>
    <row r="148" spans="1:18" ht="11.25" customHeight="1">
      <c r="A148" s="301">
        <v>877</v>
      </c>
      <c r="B148" s="302">
        <v>87700</v>
      </c>
      <c r="C148" s="298" t="s">
        <v>2893</v>
      </c>
      <c r="D148" s="300" t="s">
        <v>157</v>
      </c>
      <c r="E148" s="300" t="s">
        <v>2167</v>
      </c>
      <c r="F148" s="298" t="s">
        <v>2168</v>
      </c>
      <c r="G148" s="276"/>
      <c r="H148" s="292">
        <f t="shared" si="7"/>
        <v>0</v>
      </c>
      <c r="I148" s="292">
        <v>0</v>
      </c>
      <c r="J148" s="292">
        <f t="shared" si="8"/>
        <v>0</v>
      </c>
      <c r="K148" s="275"/>
      <c r="L148" s="275"/>
      <c r="M148" s="275"/>
      <c r="N148" s="275"/>
      <c r="O148" s="275"/>
      <c r="P148" s="275"/>
      <c r="Q148" s="293"/>
      <c r="R148" s="293"/>
    </row>
    <row r="149" spans="1:18" ht="11.25" customHeight="1">
      <c r="A149" s="301">
        <v>878</v>
      </c>
      <c r="B149" s="302">
        <v>87800</v>
      </c>
      <c r="C149" s="298" t="s">
        <v>2894</v>
      </c>
      <c r="D149" s="300" t="s">
        <v>157</v>
      </c>
      <c r="E149" s="300" t="s">
        <v>2167</v>
      </c>
      <c r="F149" s="298" t="s">
        <v>2168</v>
      </c>
      <c r="G149" s="292"/>
      <c r="H149" s="292">
        <f t="shared" si="7"/>
        <v>0</v>
      </c>
      <c r="I149" s="292">
        <v>0</v>
      </c>
      <c r="J149" s="292">
        <f t="shared" si="8"/>
        <v>0</v>
      </c>
      <c r="K149" s="292"/>
      <c r="L149" s="292"/>
      <c r="M149" s="292"/>
      <c r="N149" s="292"/>
      <c r="O149" s="292"/>
      <c r="P149" s="292"/>
      <c r="Q149" s="292"/>
      <c r="R149" s="292"/>
    </row>
    <row r="150" spans="1:18" ht="11.25" customHeight="1">
      <c r="A150" s="301">
        <v>879</v>
      </c>
      <c r="B150" s="302">
        <v>87900</v>
      </c>
      <c r="C150" s="298" t="s">
        <v>2564</v>
      </c>
      <c r="D150" s="300" t="s">
        <v>175</v>
      </c>
      <c r="E150" s="300" t="s">
        <v>2185</v>
      </c>
      <c r="F150" s="298" t="s">
        <v>2168</v>
      </c>
      <c r="G150" s="292"/>
      <c r="H150" s="292">
        <f t="shared" si="7"/>
        <v>0</v>
      </c>
      <c r="I150" s="292">
        <v>0</v>
      </c>
      <c r="J150" s="292">
        <f t="shared" si="8"/>
        <v>0</v>
      </c>
      <c r="K150" s="292"/>
      <c r="L150" s="292"/>
      <c r="M150" s="292"/>
      <c r="N150" s="292"/>
      <c r="O150" s="292"/>
      <c r="P150" s="292"/>
      <c r="Q150" s="292"/>
      <c r="R150" s="292"/>
    </row>
    <row r="151" spans="1:18" ht="11.25" customHeight="1">
      <c r="A151" s="301">
        <v>880</v>
      </c>
      <c r="B151" s="302">
        <v>88000</v>
      </c>
      <c r="C151" s="297" t="s">
        <v>2565</v>
      </c>
      <c r="D151" s="300" t="s">
        <v>157</v>
      </c>
      <c r="E151" s="300" t="s">
        <v>2167</v>
      </c>
      <c r="F151" s="298" t="s">
        <v>2168</v>
      </c>
      <c r="G151" s="275"/>
      <c r="H151" s="292">
        <f t="shared" si="7"/>
        <v>0</v>
      </c>
      <c r="I151" s="292">
        <v>0</v>
      </c>
      <c r="J151" s="292">
        <f t="shared" si="8"/>
        <v>0</v>
      </c>
      <c r="K151" s="275"/>
      <c r="L151" s="275"/>
      <c r="M151" s="275"/>
      <c r="N151" s="275"/>
      <c r="O151" s="275"/>
      <c r="P151" s="275"/>
      <c r="Q151" s="275"/>
      <c r="R151" s="275"/>
    </row>
    <row r="152" spans="1:18" ht="11.25" customHeight="1">
      <c r="A152" s="301">
        <v>881</v>
      </c>
      <c r="B152" s="302">
        <v>88100</v>
      </c>
      <c r="C152" s="297" t="s">
        <v>2895</v>
      </c>
      <c r="D152" s="300" t="s">
        <v>157</v>
      </c>
      <c r="E152" s="300" t="s">
        <v>2167</v>
      </c>
      <c r="F152" s="298" t="s">
        <v>2168</v>
      </c>
      <c r="G152" s="292"/>
      <c r="H152" s="292">
        <f t="shared" si="7"/>
        <v>0</v>
      </c>
      <c r="I152" s="292">
        <v>0</v>
      </c>
      <c r="J152" s="292">
        <f t="shared" si="8"/>
        <v>0</v>
      </c>
      <c r="K152" s="292"/>
      <c r="L152" s="292"/>
      <c r="M152" s="292"/>
      <c r="N152" s="292"/>
      <c r="O152" s="292"/>
      <c r="P152" s="292"/>
      <c r="Q152" s="292"/>
      <c r="R152" s="292"/>
    </row>
    <row r="153" spans="1:18" ht="11.25" customHeight="1">
      <c r="A153" s="301">
        <v>882</v>
      </c>
      <c r="B153" s="302">
        <v>88200</v>
      </c>
      <c r="C153" s="297" t="s">
        <v>2727</v>
      </c>
      <c r="D153" s="300" t="s">
        <v>157</v>
      </c>
      <c r="E153" s="300" t="s">
        <v>2167</v>
      </c>
      <c r="F153" s="298" t="s">
        <v>2168</v>
      </c>
      <c r="G153" s="275"/>
      <c r="H153" s="292">
        <f t="shared" si="7"/>
        <v>0</v>
      </c>
      <c r="I153" s="292">
        <v>0</v>
      </c>
      <c r="J153" s="292">
        <f t="shared" si="8"/>
        <v>0</v>
      </c>
      <c r="K153" s="275"/>
      <c r="L153" s="275"/>
      <c r="M153" s="275"/>
      <c r="N153" s="275"/>
      <c r="O153" s="275"/>
      <c r="P153" s="275"/>
      <c r="Q153" s="293"/>
      <c r="R153" s="293"/>
    </row>
    <row r="154" spans="1:18" ht="11.25" customHeight="1">
      <c r="A154" s="300">
        <v>883</v>
      </c>
      <c r="B154" s="304">
        <v>88300</v>
      </c>
      <c r="C154" s="297" t="s">
        <v>3004</v>
      </c>
      <c r="D154" s="301">
        <v>107</v>
      </c>
      <c r="E154" s="301">
        <v>10700</v>
      </c>
      <c r="F154" s="298"/>
      <c r="G154" s="275"/>
      <c r="H154" s="292">
        <f t="shared" si="7"/>
        <v>0</v>
      </c>
      <c r="I154" s="292">
        <v>0</v>
      </c>
      <c r="J154" s="292">
        <f t="shared" si="8"/>
        <v>0</v>
      </c>
      <c r="K154" s="275"/>
      <c r="L154" s="275"/>
      <c r="M154" s="275"/>
      <c r="N154" s="275"/>
      <c r="O154" s="275"/>
      <c r="P154" s="275"/>
      <c r="Q154" s="293"/>
      <c r="R154" s="293"/>
    </row>
    <row r="155" spans="1:18" ht="11.25" customHeight="1">
      <c r="A155" s="301">
        <v>902</v>
      </c>
      <c r="B155" s="302">
        <v>90200</v>
      </c>
      <c r="C155" s="297" t="s">
        <v>2728</v>
      </c>
      <c r="D155" s="300" t="s">
        <v>230</v>
      </c>
      <c r="E155" s="300" t="s">
        <v>2177</v>
      </c>
      <c r="F155" s="298" t="s">
        <v>398</v>
      </c>
      <c r="G155" s="275"/>
      <c r="H155" s="292">
        <f t="shared" si="7"/>
        <v>0</v>
      </c>
      <c r="I155" s="292">
        <v>0</v>
      </c>
      <c r="J155" s="292">
        <f t="shared" si="8"/>
        <v>0</v>
      </c>
      <c r="K155" s="275"/>
      <c r="L155" s="275"/>
      <c r="M155" s="275"/>
      <c r="N155" s="275"/>
      <c r="O155" s="275"/>
      <c r="P155" s="275"/>
      <c r="Q155" s="293"/>
      <c r="R155" s="293"/>
    </row>
    <row r="156" spans="1:18" ht="11.25" customHeight="1">
      <c r="A156" s="301">
        <v>903</v>
      </c>
      <c r="B156" s="302">
        <v>90300</v>
      </c>
      <c r="C156" s="297" t="s">
        <v>2729</v>
      </c>
      <c r="D156" s="300" t="s">
        <v>230</v>
      </c>
      <c r="E156" s="300" t="s">
        <v>2177</v>
      </c>
      <c r="F156" s="298" t="s">
        <v>398</v>
      </c>
      <c r="G156" s="292"/>
      <c r="H156" s="292">
        <f t="shared" si="7"/>
        <v>0</v>
      </c>
      <c r="I156" s="292">
        <v>0</v>
      </c>
      <c r="J156" s="292">
        <f t="shared" si="8"/>
        <v>0</v>
      </c>
      <c r="K156" s="292"/>
      <c r="L156" s="292"/>
      <c r="M156" s="292"/>
      <c r="N156" s="292"/>
      <c r="O156" s="292"/>
      <c r="P156" s="292"/>
      <c r="Q156" s="292"/>
      <c r="R156" s="292"/>
    </row>
    <row r="157" spans="1:18" ht="11.25" customHeight="1">
      <c r="A157" s="301">
        <v>912</v>
      </c>
      <c r="B157" s="301">
        <v>91200</v>
      </c>
      <c r="C157" s="298" t="s">
        <v>83</v>
      </c>
      <c r="D157" s="300" t="s">
        <v>230</v>
      </c>
      <c r="E157" s="300" t="s">
        <v>2177</v>
      </c>
      <c r="F157" s="298" t="s">
        <v>398</v>
      </c>
      <c r="G157" s="292"/>
      <c r="H157" s="292">
        <f t="shared" si="7"/>
        <v>0</v>
      </c>
      <c r="I157" s="292">
        <v>0</v>
      </c>
      <c r="J157" s="292">
        <f t="shared" si="8"/>
        <v>0</v>
      </c>
      <c r="K157" s="292"/>
      <c r="L157" s="292"/>
      <c r="M157" s="292"/>
      <c r="N157" s="292"/>
      <c r="O157" s="292"/>
      <c r="P157" s="292"/>
      <c r="Q157" s="292"/>
      <c r="R157" s="292"/>
    </row>
    <row r="158" spans="1:18" ht="11.25" customHeight="1">
      <c r="A158" s="301">
        <v>913</v>
      </c>
      <c r="B158" s="301">
        <v>91300</v>
      </c>
      <c r="C158" s="298" t="s">
        <v>2254</v>
      </c>
      <c r="D158" s="300" t="s">
        <v>230</v>
      </c>
      <c r="E158" s="300" t="s">
        <v>2177</v>
      </c>
      <c r="F158" s="298" t="s">
        <v>398</v>
      </c>
      <c r="G158" s="292"/>
      <c r="H158" s="292">
        <f t="shared" si="7"/>
        <v>0</v>
      </c>
      <c r="I158" s="292">
        <v>0</v>
      </c>
      <c r="J158" s="292">
        <f t="shared" si="8"/>
        <v>0</v>
      </c>
      <c r="K158" s="292"/>
      <c r="L158" s="292"/>
      <c r="M158" s="292"/>
      <c r="N158" s="292"/>
      <c r="O158" s="292"/>
      <c r="P158" s="292"/>
      <c r="Q158" s="292"/>
      <c r="R158" s="292"/>
    </row>
    <row r="159" spans="1:18" ht="11.25" customHeight="1">
      <c r="A159" s="301">
        <v>921</v>
      </c>
      <c r="B159" s="301">
        <v>92100</v>
      </c>
      <c r="C159" s="298" t="s">
        <v>371</v>
      </c>
      <c r="D159" s="300" t="s">
        <v>163</v>
      </c>
      <c r="E159" s="300" t="s">
        <v>2173</v>
      </c>
      <c r="F159" s="298" t="s">
        <v>2699</v>
      </c>
      <c r="G159" s="292"/>
      <c r="H159" s="292">
        <f t="shared" si="7"/>
        <v>0</v>
      </c>
      <c r="I159" s="292">
        <v>0</v>
      </c>
      <c r="J159" s="292">
        <f t="shared" si="8"/>
        <v>0</v>
      </c>
      <c r="K159" s="292"/>
      <c r="L159" s="292"/>
      <c r="M159" s="292"/>
      <c r="N159" s="292"/>
      <c r="O159" s="292"/>
      <c r="P159" s="292"/>
      <c r="Q159" s="292"/>
      <c r="R159" s="292"/>
    </row>
    <row r="160" spans="1:18" ht="11.25" customHeight="1">
      <c r="A160" s="301">
        <v>922</v>
      </c>
      <c r="B160" s="301">
        <v>92200</v>
      </c>
      <c r="C160" s="298" t="s">
        <v>2357</v>
      </c>
      <c r="D160" s="300" t="s">
        <v>230</v>
      </c>
      <c r="E160" s="300" t="s">
        <v>2177</v>
      </c>
      <c r="F160" s="298" t="s">
        <v>398</v>
      </c>
      <c r="G160" s="292"/>
      <c r="H160" s="292">
        <f t="shared" si="7"/>
        <v>0</v>
      </c>
      <c r="I160" s="292">
        <v>0</v>
      </c>
      <c r="J160" s="292">
        <f t="shared" si="8"/>
        <v>0</v>
      </c>
      <c r="K160" s="292"/>
      <c r="L160" s="292"/>
      <c r="M160" s="292"/>
      <c r="N160" s="292"/>
      <c r="O160" s="292"/>
      <c r="P160" s="292"/>
      <c r="Q160" s="292"/>
      <c r="R160" s="292"/>
    </row>
    <row r="161" spans="1:18" ht="11.25">
      <c r="A161" s="301">
        <v>942</v>
      </c>
      <c r="B161" s="301">
        <v>94200</v>
      </c>
      <c r="C161" s="298" t="s">
        <v>84</v>
      </c>
      <c r="D161" s="300" t="s">
        <v>232</v>
      </c>
      <c r="E161" s="300" t="s">
        <v>2243</v>
      </c>
      <c r="F161" s="298" t="s">
        <v>2368</v>
      </c>
      <c r="G161" s="292"/>
      <c r="H161" s="292">
        <f t="shared" si="7"/>
        <v>0</v>
      </c>
      <c r="I161" s="292">
        <v>1389616</v>
      </c>
      <c r="J161" s="292">
        <f t="shared" si="8"/>
        <v>-1389616</v>
      </c>
      <c r="K161" s="292"/>
      <c r="L161" s="292"/>
      <c r="M161" s="292">
        <v>1474325</v>
      </c>
      <c r="N161" s="292"/>
      <c r="O161" s="292"/>
      <c r="P161" s="292">
        <v>1474325</v>
      </c>
      <c r="Q161" s="292"/>
      <c r="R161" s="292"/>
    </row>
    <row r="162" spans="1:18" ht="11.25" customHeight="1">
      <c r="A162" s="301">
        <v>949</v>
      </c>
      <c r="B162" s="301">
        <v>94900</v>
      </c>
      <c r="C162" s="298" t="s">
        <v>2271</v>
      </c>
      <c r="D162" s="300" t="s">
        <v>164</v>
      </c>
      <c r="E162" s="300" t="s">
        <v>2174</v>
      </c>
      <c r="F162" s="298" t="s">
        <v>434</v>
      </c>
      <c r="G162" s="292"/>
      <c r="H162" s="292">
        <f t="shared" si="7"/>
        <v>0</v>
      </c>
      <c r="I162" s="292">
        <v>0</v>
      </c>
      <c r="J162" s="292">
        <f t="shared" si="8"/>
        <v>0</v>
      </c>
      <c r="K162" s="292"/>
      <c r="L162" s="292"/>
      <c r="M162" s="292"/>
      <c r="N162" s="292"/>
      <c r="O162" s="292"/>
      <c r="P162" s="292"/>
      <c r="Q162" s="292"/>
      <c r="R162" s="292"/>
    </row>
    <row r="163" spans="1:18" ht="11.25" customHeight="1">
      <c r="A163" s="301">
        <v>950</v>
      </c>
      <c r="B163" s="301">
        <v>95000</v>
      </c>
      <c r="C163" s="298" t="s">
        <v>2272</v>
      </c>
      <c r="D163" s="300" t="s">
        <v>164</v>
      </c>
      <c r="E163" s="300" t="s">
        <v>2174</v>
      </c>
      <c r="F163" s="298" t="s">
        <v>434</v>
      </c>
      <c r="G163" s="292"/>
      <c r="H163" s="292">
        <f t="shared" si="7"/>
        <v>0</v>
      </c>
      <c r="I163" s="292">
        <v>0</v>
      </c>
      <c r="J163" s="292">
        <f t="shared" si="8"/>
        <v>0</v>
      </c>
      <c r="K163" s="292"/>
      <c r="L163" s="292"/>
      <c r="M163" s="292"/>
      <c r="N163" s="292"/>
      <c r="O163" s="292"/>
      <c r="P163" s="292"/>
      <c r="Q163" s="292"/>
      <c r="R163" s="292"/>
    </row>
    <row r="164" spans="1:18" ht="11.25" customHeight="1">
      <c r="A164" s="301">
        <v>951</v>
      </c>
      <c r="B164" s="301">
        <v>95100</v>
      </c>
      <c r="C164" s="298" t="s">
        <v>2273</v>
      </c>
      <c r="D164" s="300" t="s">
        <v>164</v>
      </c>
      <c r="E164" s="300" t="s">
        <v>2174</v>
      </c>
      <c r="F164" s="298" t="s">
        <v>434</v>
      </c>
      <c r="G164" s="292"/>
      <c r="H164" s="292">
        <f t="shared" si="7"/>
        <v>0</v>
      </c>
      <c r="I164" s="292">
        <v>0</v>
      </c>
      <c r="J164" s="292">
        <f t="shared" si="8"/>
        <v>0</v>
      </c>
      <c r="K164" s="292"/>
      <c r="L164" s="292"/>
      <c r="M164" s="292"/>
      <c r="N164" s="292"/>
      <c r="O164" s="292"/>
      <c r="P164" s="292"/>
      <c r="Q164" s="292"/>
      <c r="R164" s="292"/>
    </row>
    <row r="165" spans="1:18" ht="11.25" customHeight="1">
      <c r="A165" s="301">
        <v>957</v>
      </c>
      <c r="B165" s="301">
        <v>95700</v>
      </c>
      <c r="C165" s="298" t="s">
        <v>2566</v>
      </c>
      <c r="D165" s="300" t="s">
        <v>233</v>
      </c>
      <c r="E165" s="300" t="s">
        <v>2244</v>
      </c>
      <c r="F165" s="298" t="s">
        <v>372</v>
      </c>
      <c r="G165" s="292"/>
      <c r="H165" s="292">
        <f t="shared" si="7"/>
        <v>0</v>
      </c>
      <c r="I165" s="292">
        <v>0</v>
      </c>
      <c r="J165" s="292">
        <f t="shared" si="8"/>
        <v>0</v>
      </c>
      <c r="K165" s="292"/>
      <c r="L165" s="292"/>
      <c r="M165" s="292"/>
      <c r="N165" s="292"/>
      <c r="O165" s="292"/>
      <c r="P165" s="292"/>
      <c r="Q165" s="292"/>
      <c r="R165" s="292"/>
    </row>
    <row r="166" spans="1:18" ht="11.25" customHeight="1">
      <c r="A166" s="301">
        <v>960</v>
      </c>
      <c r="B166" s="301">
        <v>96000</v>
      </c>
      <c r="C166" s="298" t="s">
        <v>373</v>
      </c>
      <c r="D166" s="300" t="s">
        <v>2567</v>
      </c>
      <c r="E166" s="300" t="s">
        <v>2245</v>
      </c>
      <c r="F166" s="298" t="s">
        <v>2568</v>
      </c>
      <c r="G166" s="292"/>
      <c r="H166" s="292">
        <f t="shared" si="7"/>
        <v>0</v>
      </c>
      <c r="I166" s="292">
        <v>0</v>
      </c>
      <c r="J166" s="292">
        <f t="shared" si="8"/>
        <v>0</v>
      </c>
      <c r="K166" s="292"/>
      <c r="L166" s="292"/>
      <c r="M166" s="292"/>
      <c r="N166" s="292"/>
      <c r="O166" s="292"/>
      <c r="P166" s="292"/>
      <c r="Q166" s="292"/>
      <c r="R166" s="292"/>
    </row>
    <row r="167" spans="1:18" ht="11.25" customHeight="1">
      <c r="A167" s="301">
        <v>961</v>
      </c>
      <c r="B167" s="301">
        <v>96100</v>
      </c>
      <c r="C167" s="298" t="s">
        <v>374</v>
      </c>
      <c r="D167" s="300" t="s">
        <v>157</v>
      </c>
      <c r="E167" s="300" t="s">
        <v>2167</v>
      </c>
      <c r="F167" s="298" t="s">
        <v>2730</v>
      </c>
      <c r="G167" s="292"/>
      <c r="H167" s="292">
        <f t="shared" si="7"/>
        <v>0</v>
      </c>
      <c r="I167" s="292">
        <v>0</v>
      </c>
      <c r="J167" s="292">
        <f t="shared" si="8"/>
        <v>0</v>
      </c>
      <c r="K167" s="292"/>
      <c r="L167" s="292"/>
      <c r="M167" s="292"/>
      <c r="N167" s="292"/>
      <c r="O167" s="292"/>
      <c r="P167" s="292"/>
      <c r="Q167" s="292"/>
      <c r="R167" s="292"/>
    </row>
    <row r="168" spans="1:18" ht="11.25" customHeight="1">
      <c r="A168" s="301">
        <v>971</v>
      </c>
      <c r="B168" s="301">
        <v>97100</v>
      </c>
      <c r="C168" s="298" t="s">
        <v>375</v>
      </c>
      <c r="D168" s="300" t="s">
        <v>157</v>
      </c>
      <c r="E168" s="300" t="s">
        <v>2167</v>
      </c>
      <c r="F168" s="298" t="s">
        <v>2168</v>
      </c>
      <c r="G168" s="292"/>
      <c r="H168" s="292">
        <f t="shared" si="7"/>
        <v>0</v>
      </c>
      <c r="I168" s="292">
        <v>0</v>
      </c>
      <c r="J168" s="292">
        <f t="shared" si="8"/>
        <v>0</v>
      </c>
      <c r="K168" s="292"/>
      <c r="L168" s="292"/>
      <c r="M168" s="292"/>
      <c r="N168" s="292"/>
      <c r="O168" s="292"/>
      <c r="P168" s="292"/>
      <c r="Q168" s="292"/>
      <c r="R168" s="292"/>
    </row>
    <row r="169" spans="1:18" ht="11.25" customHeight="1">
      <c r="A169" s="300">
        <v>977</v>
      </c>
      <c r="B169" s="300">
        <v>97700</v>
      </c>
      <c r="C169" s="298" t="s">
        <v>3005</v>
      </c>
      <c r="D169" s="300">
        <v>977</v>
      </c>
      <c r="E169" s="300">
        <v>97700</v>
      </c>
      <c r="F169" s="298"/>
      <c r="G169" s="292"/>
      <c r="H169" s="292">
        <f t="shared" si="7"/>
        <v>0</v>
      </c>
      <c r="I169" s="292">
        <v>0</v>
      </c>
      <c r="J169" s="292">
        <f t="shared" si="8"/>
        <v>0</v>
      </c>
      <c r="K169" s="292"/>
      <c r="L169" s="292"/>
      <c r="M169" s="292"/>
      <c r="N169" s="292"/>
      <c r="O169" s="292"/>
      <c r="P169" s="292"/>
      <c r="Q169" s="292"/>
      <c r="R169" s="292"/>
    </row>
    <row r="170" spans="1:18" ht="11.25" customHeight="1">
      <c r="A170" s="301">
        <v>980</v>
      </c>
      <c r="B170" s="301">
        <v>98000</v>
      </c>
      <c r="C170" s="298" t="s">
        <v>2569</v>
      </c>
      <c r="D170" s="300" t="s">
        <v>164</v>
      </c>
      <c r="E170" s="300" t="s">
        <v>2174</v>
      </c>
      <c r="F170" s="298" t="s">
        <v>434</v>
      </c>
      <c r="G170" s="292"/>
      <c r="H170" s="292">
        <f t="shared" si="7"/>
        <v>0</v>
      </c>
      <c r="I170" s="292">
        <v>0</v>
      </c>
      <c r="J170" s="292">
        <f t="shared" si="8"/>
        <v>0</v>
      </c>
      <c r="K170" s="292"/>
      <c r="L170" s="292"/>
      <c r="M170" s="292"/>
      <c r="N170" s="292"/>
      <c r="O170" s="292"/>
      <c r="P170" s="292"/>
      <c r="Q170" s="292"/>
      <c r="R170" s="292"/>
    </row>
    <row r="171" spans="1:18" ht="11.25" customHeight="1">
      <c r="A171" s="301">
        <v>984</v>
      </c>
      <c r="B171" s="301">
        <v>98400</v>
      </c>
      <c r="C171" s="298" t="s">
        <v>2570</v>
      </c>
      <c r="D171" s="300" t="s">
        <v>2857</v>
      </c>
      <c r="E171" s="300" t="s">
        <v>2896</v>
      </c>
      <c r="F171" s="298"/>
      <c r="G171" s="292"/>
      <c r="H171" s="292">
        <f t="shared" si="7"/>
        <v>0</v>
      </c>
      <c r="I171" s="292">
        <v>0</v>
      </c>
      <c r="J171" s="292">
        <f t="shared" si="8"/>
        <v>0</v>
      </c>
      <c r="K171" s="292"/>
      <c r="L171" s="292"/>
      <c r="M171" s="292"/>
      <c r="N171" s="292"/>
      <c r="O171" s="292"/>
      <c r="P171" s="292"/>
      <c r="Q171" s="292"/>
      <c r="R171" s="292"/>
    </row>
    <row r="172" spans="1:18" ht="11.25" customHeight="1">
      <c r="A172" s="301">
        <v>989</v>
      </c>
      <c r="B172" s="301">
        <v>98900</v>
      </c>
      <c r="C172" s="298" t="s">
        <v>2166</v>
      </c>
      <c r="D172" s="300" t="s">
        <v>164</v>
      </c>
      <c r="E172" s="300" t="s">
        <v>2174</v>
      </c>
      <c r="F172" s="298" t="s">
        <v>434</v>
      </c>
      <c r="G172" s="292"/>
      <c r="H172" s="292">
        <f t="shared" si="7"/>
        <v>0</v>
      </c>
      <c r="I172" s="292">
        <v>0</v>
      </c>
      <c r="J172" s="292">
        <f t="shared" si="8"/>
        <v>0</v>
      </c>
      <c r="K172" s="292"/>
      <c r="L172" s="292"/>
      <c r="M172" s="292"/>
      <c r="N172" s="292"/>
      <c r="O172" s="292"/>
      <c r="P172" s="292"/>
      <c r="Q172" s="292"/>
      <c r="R172" s="292"/>
    </row>
    <row r="173" spans="1:18" ht="11.25" customHeight="1">
      <c r="A173" s="301">
        <v>994</v>
      </c>
      <c r="B173" s="301">
        <v>99400</v>
      </c>
      <c r="C173" s="298" t="s">
        <v>2897</v>
      </c>
      <c r="D173" s="300" t="s">
        <v>176</v>
      </c>
      <c r="E173" s="300" t="s">
        <v>2186</v>
      </c>
      <c r="F173" s="298" t="s">
        <v>342</v>
      </c>
      <c r="G173" s="292"/>
      <c r="H173" s="292">
        <f t="shared" si="7"/>
        <v>0</v>
      </c>
      <c r="I173" s="292">
        <v>0</v>
      </c>
      <c r="J173" s="292">
        <f t="shared" si="8"/>
        <v>0</v>
      </c>
      <c r="K173" s="292"/>
      <c r="L173" s="292"/>
      <c r="M173" s="292"/>
      <c r="N173" s="292"/>
      <c r="O173" s="292"/>
      <c r="P173" s="292"/>
      <c r="Q173" s="292"/>
      <c r="R173" s="292"/>
    </row>
    <row r="174" spans="1:18" ht="11.25" customHeight="1">
      <c r="A174" s="301">
        <v>995</v>
      </c>
      <c r="B174" s="301">
        <v>99500</v>
      </c>
      <c r="C174" s="298" t="s">
        <v>2274</v>
      </c>
      <c r="D174" s="300" t="s">
        <v>164</v>
      </c>
      <c r="E174" s="300" t="s">
        <v>2174</v>
      </c>
      <c r="F174" s="298" t="s">
        <v>434</v>
      </c>
      <c r="G174" s="292"/>
      <c r="H174" s="292">
        <f t="shared" si="7"/>
        <v>0</v>
      </c>
      <c r="I174" s="292">
        <v>0</v>
      </c>
      <c r="J174" s="292">
        <f t="shared" si="8"/>
        <v>0</v>
      </c>
      <c r="K174" s="292"/>
      <c r="L174" s="292"/>
      <c r="M174" s="292"/>
      <c r="N174" s="292"/>
      <c r="O174" s="292"/>
      <c r="P174" s="292"/>
      <c r="Q174" s="292"/>
      <c r="R174" s="292"/>
    </row>
    <row r="175" spans="1:18" ht="11.25">
      <c r="A175" s="301">
        <v>996</v>
      </c>
      <c r="B175" s="301">
        <v>99600</v>
      </c>
      <c r="C175" s="298" t="s">
        <v>2898</v>
      </c>
      <c r="D175" s="300" t="s">
        <v>176</v>
      </c>
      <c r="E175" s="300" t="s">
        <v>2186</v>
      </c>
      <c r="F175" s="298" t="s">
        <v>342</v>
      </c>
      <c r="G175" s="292"/>
      <c r="H175" s="292">
        <f t="shared" si="7"/>
        <v>0</v>
      </c>
      <c r="I175" s="292">
        <v>0</v>
      </c>
      <c r="J175" s="292">
        <f t="shared" si="8"/>
        <v>0</v>
      </c>
      <c r="K175" s="292"/>
      <c r="L175" s="292"/>
      <c r="M175" s="292"/>
      <c r="N175" s="292"/>
      <c r="O175" s="292"/>
      <c r="P175" s="292"/>
      <c r="Q175" s="292"/>
      <c r="R175" s="292"/>
    </row>
    <row r="176" spans="1:18" ht="11.25">
      <c r="A176" s="272"/>
      <c r="B176" s="272"/>
      <c r="C176" s="261"/>
      <c r="D176" s="261"/>
      <c r="E176" s="272"/>
      <c r="F176" s="261"/>
      <c r="G176" s="292"/>
      <c r="H176" s="292">
        <f t="shared" si="7"/>
        <v>0</v>
      </c>
      <c r="I176" s="292">
        <v>0</v>
      </c>
      <c r="J176" s="292">
        <f t="shared" si="8"/>
        <v>0</v>
      </c>
      <c r="K176" s="292"/>
      <c r="L176" s="292"/>
      <c r="M176" s="292"/>
      <c r="N176" s="292"/>
      <c r="O176" s="292"/>
      <c r="P176" s="292"/>
      <c r="Q176" s="292"/>
      <c r="R176" s="292"/>
    </row>
    <row r="177" spans="1:18" ht="11.25">
      <c r="A177" s="272"/>
      <c r="B177" s="272"/>
      <c r="C177" s="261"/>
      <c r="D177" s="261"/>
      <c r="E177" s="272"/>
      <c r="F177" s="261"/>
      <c r="G177" s="292"/>
      <c r="H177" s="292">
        <f t="shared" si="7"/>
        <v>0</v>
      </c>
      <c r="I177" s="292">
        <v>0</v>
      </c>
      <c r="J177" s="292">
        <f t="shared" si="8"/>
        <v>0</v>
      </c>
      <c r="K177" s="292"/>
      <c r="L177" s="292"/>
      <c r="M177" s="292"/>
      <c r="N177" s="292"/>
      <c r="O177" s="292"/>
      <c r="P177" s="292"/>
      <c r="Q177" s="292"/>
      <c r="R177" s="292"/>
    </row>
    <row r="178" spans="1:18" ht="11.25">
      <c r="A178" s="272"/>
      <c r="B178" s="272"/>
      <c r="C178" s="261"/>
      <c r="D178" s="261"/>
      <c r="E178" s="272"/>
      <c r="F178" s="261"/>
      <c r="G178" s="292"/>
      <c r="H178" s="292">
        <f t="shared" si="7"/>
        <v>0</v>
      </c>
      <c r="I178" s="292">
        <v>0</v>
      </c>
      <c r="J178" s="292">
        <f t="shared" si="8"/>
        <v>0</v>
      </c>
      <c r="K178" s="292"/>
      <c r="L178" s="292"/>
      <c r="M178" s="292"/>
      <c r="N178" s="292"/>
      <c r="O178" s="292"/>
      <c r="P178" s="292"/>
      <c r="Q178" s="292"/>
      <c r="R178" s="292"/>
    </row>
    <row r="179" spans="1:18" ht="11.25">
      <c r="A179" s="272"/>
      <c r="B179" s="272"/>
      <c r="C179" s="261"/>
      <c r="D179" s="261"/>
      <c r="E179" s="272"/>
      <c r="F179" s="261"/>
      <c r="G179" s="292"/>
      <c r="H179" s="292">
        <f t="shared" si="7"/>
        <v>0</v>
      </c>
      <c r="I179" s="292">
        <v>0</v>
      </c>
      <c r="J179" s="292">
        <f t="shared" si="8"/>
        <v>0</v>
      </c>
      <c r="K179" s="292"/>
      <c r="L179" s="292"/>
      <c r="M179" s="292"/>
      <c r="N179" s="292"/>
      <c r="O179" s="292"/>
      <c r="P179" s="292"/>
      <c r="Q179" s="292"/>
      <c r="R179" s="292"/>
    </row>
    <row r="180" spans="1:18" ht="11.25">
      <c r="A180" s="272"/>
      <c r="B180" s="272"/>
      <c r="C180" s="261"/>
      <c r="D180" s="261"/>
      <c r="E180" s="272"/>
      <c r="F180" s="261"/>
      <c r="G180" s="292"/>
      <c r="H180" s="292">
        <f t="shared" si="7"/>
        <v>0</v>
      </c>
      <c r="I180" s="292">
        <v>0</v>
      </c>
      <c r="J180" s="292">
        <f t="shared" si="8"/>
        <v>0</v>
      </c>
      <c r="K180" s="292"/>
      <c r="L180" s="292"/>
      <c r="M180" s="292"/>
      <c r="N180" s="292"/>
      <c r="O180" s="292"/>
      <c r="P180" s="292"/>
      <c r="Q180" s="292"/>
      <c r="R180" s="292"/>
    </row>
    <row r="181" spans="1:18" ht="11.25">
      <c r="A181" s="272"/>
      <c r="B181" s="272"/>
      <c r="C181" s="261"/>
      <c r="D181" s="261"/>
      <c r="E181" s="272"/>
      <c r="F181" s="261"/>
      <c r="G181" s="292"/>
      <c r="H181" s="292">
        <f t="shared" si="7"/>
        <v>0</v>
      </c>
      <c r="I181" s="292">
        <v>0</v>
      </c>
      <c r="J181" s="292">
        <f t="shared" si="8"/>
        <v>0</v>
      </c>
      <c r="K181" s="292"/>
      <c r="L181" s="292"/>
      <c r="M181" s="292"/>
      <c r="N181" s="292"/>
      <c r="O181" s="292"/>
      <c r="P181" s="292"/>
      <c r="Q181" s="292"/>
      <c r="R181" s="292"/>
    </row>
    <row r="182" spans="1:18" ht="11.25">
      <c r="A182" s="272"/>
      <c r="B182" s="272"/>
      <c r="C182" s="261"/>
      <c r="D182" s="261"/>
      <c r="E182" s="272"/>
      <c r="F182" s="261"/>
      <c r="G182" s="292"/>
      <c r="H182" s="292">
        <f t="shared" si="7"/>
        <v>0</v>
      </c>
      <c r="I182" s="292">
        <v>0</v>
      </c>
      <c r="J182" s="292">
        <f t="shared" si="8"/>
        <v>0</v>
      </c>
      <c r="K182" s="292"/>
      <c r="L182" s="292"/>
      <c r="M182" s="292"/>
      <c r="N182" s="292"/>
      <c r="O182" s="292"/>
      <c r="P182" s="292"/>
      <c r="Q182" s="292"/>
      <c r="R182" s="292"/>
    </row>
    <row r="183" spans="1:18" ht="11.25">
      <c r="A183" s="272"/>
      <c r="B183" s="272"/>
      <c r="C183" s="261"/>
      <c r="D183" s="261"/>
      <c r="E183" s="272"/>
      <c r="F183" s="261"/>
      <c r="G183" s="292"/>
      <c r="H183" s="292">
        <f t="shared" si="7"/>
        <v>0</v>
      </c>
      <c r="I183" s="292">
        <v>0</v>
      </c>
      <c r="J183" s="292">
        <f t="shared" si="8"/>
        <v>0</v>
      </c>
      <c r="K183" s="292"/>
      <c r="L183" s="292"/>
      <c r="M183" s="292"/>
      <c r="N183" s="292"/>
      <c r="O183" s="292"/>
      <c r="P183" s="292"/>
      <c r="Q183" s="292"/>
      <c r="R183" s="292"/>
    </row>
    <row r="184" spans="1:18" ht="11.25">
      <c r="A184" s="272"/>
      <c r="B184" s="272"/>
      <c r="C184" s="261"/>
      <c r="D184" s="261"/>
      <c r="E184" s="272"/>
      <c r="F184" s="261"/>
      <c r="G184" s="292"/>
      <c r="H184" s="292">
        <f t="shared" si="7"/>
        <v>0</v>
      </c>
      <c r="I184" s="292">
        <v>0</v>
      </c>
      <c r="J184" s="292">
        <f t="shared" si="8"/>
        <v>0</v>
      </c>
      <c r="K184" s="292"/>
      <c r="L184" s="292"/>
      <c r="M184" s="292"/>
      <c r="N184" s="292"/>
      <c r="O184" s="292"/>
      <c r="P184" s="292"/>
      <c r="Q184" s="292"/>
      <c r="R184" s="292"/>
    </row>
    <row r="185" spans="1:18" ht="11.25">
      <c r="G185" s="292"/>
      <c r="H185" s="292"/>
      <c r="I185" s="292"/>
      <c r="J185" s="292"/>
      <c r="K185" s="292"/>
      <c r="L185" s="292"/>
      <c r="M185" s="292"/>
      <c r="N185" s="292"/>
      <c r="O185" s="292"/>
      <c r="P185" s="292"/>
      <c r="Q185" s="292"/>
      <c r="R185" s="292"/>
    </row>
    <row r="186" spans="1:18" ht="12" thickBot="1">
      <c r="A186" s="277"/>
      <c r="B186" s="274"/>
      <c r="G186" s="295">
        <f t="shared" ref="G186:Q186" si="9">SUM(G4:G185)</f>
        <v>476727</v>
      </c>
      <c r="H186" s="295">
        <f t="shared" si="9"/>
        <v>476727</v>
      </c>
      <c r="I186" s="295">
        <f t="shared" si="9"/>
        <v>40924517</v>
      </c>
      <c r="J186" s="295">
        <f t="shared" si="9"/>
        <v>-40447790</v>
      </c>
      <c r="K186" s="295">
        <f t="shared" si="9"/>
        <v>0</v>
      </c>
      <c r="L186" s="295">
        <f t="shared" si="9"/>
        <v>0</v>
      </c>
      <c r="M186" s="295">
        <f t="shared" si="9"/>
        <v>65336520</v>
      </c>
      <c r="N186" s="295">
        <f t="shared" si="9"/>
        <v>22055929</v>
      </c>
      <c r="O186" s="295">
        <f t="shared" si="9"/>
        <v>2045986</v>
      </c>
      <c r="P186" s="295">
        <f t="shared" si="9"/>
        <v>17259433</v>
      </c>
      <c r="Q186" s="295">
        <f t="shared" si="9"/>
        <v>23923822</v>
      </c>
      <c r="R186" s="295">
        <f>SUM(R4:R185)</f>
        <v>415222</v>
      </c>
    </row>
    <row r="187" spans="1:18" ht="13.5" thickTop="1">
      <c r="G187" s="294"/>
      <c r="H187" s="294"/>
      <c r="I187" s="294"/>
      <c r="J187" s="294"/>
      <c r="K187" s="294"/>
      <c r="L187" s="294"/>
      <c r="M187" s="294"/>
      <c r="N187" s="294"/>
      <c r="O187" s="294"/>
      <c r="P187" s="294"/>
      <c r="Q187" s="294"/>
      <c r="R187" s="294"/>
    </row>
    <row r="188" spans="1:18">
      <c r="G188" s="294"/>
      <c r="H188" s="294"/>
      <c r="I188" s="294"/>
      <c r="J188" s="294"/>
      <c r="K188" s="294"/>
      <c r="L188" s="294"/>
      <c r="M188" s="294"/>
      <c r="N188" s="294"/>
      <c r="O188" s="294"/>
      <c r="P188" s="294"/>
      <c r="Q188" s="294"/>
      <c r="R188" s="294"/>
    </row>
    <row r="189" spans="1:18">
      <c r="G189" s="294"/>
      <c r="H189" s="294"/>
      <c r="I189" s="294"/>
      <c r="J189" s="294"/>
      <c r="K189" s="294"/>
      <c r="L189" s="294"/>
      <c r="M189" s="294"/>
      <c r="N189" s="294"/>
      <c r="O189" s="294"/>
      <c r="P189" s="294"/>
      <c r="Q189" s="294"/>
      <c r="R189" s="294"/>
    </row>
    <row r="190" spans="1:18">
      <c r="G190" s="294"/>
      <c r="H190" s="294"/>
      <c r="I190" s="294"/>
      <c r="J190" s="294"/>
      <c r="K190" s="294"/>
      <c r="L190" s="294"/>
      <c r="M190" s="294"/>
      <c r="N190" s="294"/>
      <c r="O190" s="294"/>
      <c r="P190" s="294"/>
      <c r="Q190" s="294"/>
      <c r="R190" s="294"/>
    </row>
    <row r="191" spans="1:18">
      <c r="G191" s="294"/>
      <c r="H191" s="294"/>
      <c r="I191" s="294"/>
      <c r="J191" s="294"/>
      <c r="K191" s="294"/>
      <c r="L191" s="294"/>
      <c r="M191" s="294"/>
      <c r="N191" s="294"/>
      <c r="O191" s="294"/>
      <c r="P191" s="294"/>
      <c r="Q191" s="294"/>
      <c r="R191" s="294"/>
    </row>
    <row r="192" spans="1:18">
      <c r="G192" s="294"/>
      <c r="H192" s="294"/>
      <c r="I192" s="294"/>
      <c r="J192" s="294"/>
      <c r="K192" s="294"/>
      <c r="L192" s="294"/>
      <c r="M192" s="294"/>
      <c r="N192" s="294"/>
      <c r="O192" s="294"/>
      <c r="P192" s="294"/>
      <c r="Q192" s="294"/>
      <c r="R192" s="294"/>
    </row>
    <row r="193" spans="7:18">
      <c r="G193" s="294"/>
      <c r="H193" s="294"/>
      <c r="I193" s="294"/>
      <c r="J193" s="294"/>
      <c r="K193" s="294"/>
      <c r="L193" s="294"/>
      <c r="M193" s="294"/>
      <c r="N193" s="294"/>
      <c r="O193" s="294"/>
      <c r="P193" s="294"/>
      <c r="Q193" s="294"/>
      <c r="R193" s="294"/>
    </row>
    <row r="194" spans="7:18">
      <c r="G194" s="294"/>
      <c r="H194" s="294"/>
      <c r="I194" s="294"/>
      <c r="J194" s="294"/>
      <c r="K194" s="294"/>
      <c r="L194" s="294"/>
      <c r="M194" s="294"/>
      <c r="N194" s="294"/>
      <c r="O194" s="294"/>
      <c r="P194" s="294"/>
      <c r="Q194" s="294"/>
      <c r="R194" s="294"/>
    </row>
    <row r="195" spans="7:18">
      <c r="G195" s="294"/>
      <c r="H195" s="294"/>
      <c r="I195" s="294"/>
      <c r="J195" s="294"/>
      <c r="K195" s="294"/>
      <c r="L195" s="294"/>
      <c r="M195" s="294"/>
      <c r="N195" s="294"/>
      <c r="O195" s="294"/>
      <c r="P195" s="294"/>
      <c r="Q195" s="294"/>
      <c r="R195" s="294"/>
    </row>
    <row r="196" spans="7:18">
      <c r="G196" s="294"/>
      <c r="H196" s="294"/>
      <c r="I196" s="294"/>
      <c r="J196" s="294"/>
      <c r="K196" s="294"/>
      <c r="L196" s="294"/>
      <c r="M196" s="294"/>
      <c r="N196" s="294"/>
      <c r="O196" s="294"/>
      <c r="P196" s="294"/>
      <c r="Q196" s="294"/>
      <c r="R196" s="294"/>
    </row>
    <row r="197" spans="7:18">
      <c r="G197" s="294"/>
      <c r="H197" s="294"/>
      <c r="I197" s="294"/>
      <c r="J197" s="294"/>
      <c r="K197" s="294"/>
      <c r="L197" s="294"/>
      <c r="M197" s="294"/>
      <c r="N197" s="294"/>
      <c r="O197" s="294"/>
      <c r="P197" s="294"/>
      <c r="Q197" s="294"/>
      <c r="R197" s="294"/>
    </row>
    <row r="198" spans="7:18">
      <c r="G198" s="294"/>
      <c r="H198" s="294"/>
      <c r="I198" s="294"/>
      <c r="J198" s="294"/>
      <c r="K198" s="294"/>
      <c r="L198" s="294"/>
      <c r="M198" s="294"/>
      <c r="N198" s="294"/>
      <c r="O198" s="294"/>
      <c r="P198" s="294"/>
      <c r="Q198" s="294"/>
      <c r="R198" s="294"/>
    </row>
    <row r="199" spans="7:18">
      <c r="G199" s="294"/>
      <c r="H199" s="294"/>
      <c r="I199" s="294"/>
      <c r="J199" s="294"/>
      <c r="K199" s="294"/>
      <c r="L199" s="294"/>
      <c r="M199" s="294"/>
      <c r="N199" s="294"/>
      <c r="O199" s="294"/>
      <c r="P199" s="294"/>
      <c r="Q199" s="294"/>
      <c r="R199" s="294"/>
    </row>
    <row r="200" spans="7:18">
      <c r="G200" s="294"/>
      <c r="H200" s="294"/>
      <c r="I200" s="294"/>
      <c r="J200" s="294"/>
      <c r="K200" s="294"/>
      <c r="L200" s="294"/>
      <c r="M200" s="294"/>
      <c r="N200" s="294"/>
      <c r="O200" s="294"/>
      <c r="P200" s="294"/>
      <c r="Q200" s="294"/>
      <c r="R200" s="294"/>
    </row>
    <row r="201" spans="7:18">
      <c r="G201" s="294"/>
      <c r="H201" s="294"/>
      <c r="I201" s="294"/>
      <c r="J201" s="294"/>
      <c r="K201" s="294"/>
      <c r="L201" s="294"/>
      <c r="M201" s="294"/>
      <c r="N201" s="294"/>
      <c r="O201" s="294"/>
      <c r="P201" s="294"/>
      <c r="Q201" s="294"/>
      <c r="R201" s="294"/>
    </row>
    <row r="202" spans="7:18">
      <c r="G202" s="294"/>
      <c r="H202" s="294"/>
      <c r="I202" s="294"/>
      <c r="J202" s="294"/>
      <c r="K202" s="294"/>
      <c r="L202" s="294"/>
      <c r="M202" s="294"/>
      <c r="N202" s="294"/>
      <c r="O202" s="294"/>
      <c r="P202" s="294"/>
      <c r="Q202" s="294"/>
      <c r="R202" s="294"/>
    </row>
    <row r="203" spans="7:18">
      <c r="G203" s="294"/>
      <c r="H203" s="294"/>
      <c r="I203" s="294"/>
      <c r="J203" s="294"/>
      <c r="K203" s="294"/>
      <c r="L203" s="294"/>
      <c r="M203" s="294"/>
      <c r="N203" s="294"/>
      <c r="O203" s="294"/>
      <c r="P203" s="294"/>
      <c r="Q203" s="294"/>
      <c r="R203" s="294"/>
    </row>
    <row r="204" spans="7:18">
      <c r="G204" s="294"/>
      <c r="H204" s="294"/>
      <c r="I204" s="294"/>
      <c r="J204" s="294"/>
      <c r="K204" s="294"/>
      <c r="L204" s="294"/>
      <c r="M204" s="294"/>
      <c r="N204" s="294"/>
      <c r="O204" s="294"/>
      <c r="P204" s="294"/>
      <c r="Q204" s="294"/>
      <c r="R204" s="294"/>
    </row>
    <row r="205" spans="7:18">
      <c r="G205" s="294"/>
      <c r="H205" s="294"/>
      <c r="I205" s="294"/>
      <c r="J205" s="294"/>
      <c r="K205" s="294"/>
      <c r="L205" s="294"/>
      <c r="M205" s="294"/>
      <c r="N205" s="294"/>
      <c r="O205" s="294"/>
      <c r="P205" s="294"/>
      <c r="Q205" s="294"/>
      <c r="R205" s="294"/>
    </row>
    <row r="206" spans="7:18">
      <c r="G206" s="294"/>
      <c r="H206" s="294"/>
      <c r="I206" s="294"/>
      <c r="J206" s="294"/>
      <c r="K206" s="294"/>
      <c r="L206" s="294"/>
      <c r="M206" s="294"/>
      <c r="N206" s="294"/>
      <c r="O206" s="294"/>
      <c r="P206" s="294"/>
      <c r="Q206" s="294"/>
      <c r="R206" s="294"/>
    </row>
    <row r="207" spans="7:18">
      <c r="G207" s="294"/>
      <c r="H207" s="294"/>
      <c r="I207" s="294"/>
      <c r="J207" s="294"/>
      <c r="K207" s="294"/>
      <c r="L207" s="294"/>
      <c r="M207" s="294"/>
      <c r="N207" s="294"/>
      <c r="O207" s="294"/>
      <c r="P207" s="294"/>
      <c r="Q207" s="294"/>
      <c r="R207" s="294"/>
    </row>
    <row r="208" spans="7:18">
      <c r="G208" s="294"/>
      <c r="H208" s="294"/>
      <c r="I208" s="294"/>
      <c r="J208" s="294"/>
      <c r="K208" s="294"/>
      <c r="L208" s="294"/>
      <c r="M208" s="294"/>
      <c r="N208" s="294"/>
      <c r="O208" s="294"/>
      <c r="P208" s="294"/>
      <c r="Q208" s="294"/>
      <c r="R208" s="294"/>
    </row>
    <row r="209" spans="7:18">
      <c r="G209" s="294"/>
      <c r="H209" s="294"/>
      <c r="I209" s="294"/>
      <c r="J209" s="294"/>
      <c r="K209" s="294"/>
      <c r="L209" s="294"/>
      <c r="M209" s="294"/>
      <c r="N209" s="294"/>
      <c r="O209" s="294"/>
      <c r="P209" s="294"/>
      <c r="Q209" s="294"/>
      <c r="R209" s="294"/>
    </row>
    <row r="210" spans="7:18">
      <c r="G210" s="294"/>
      <c r="H210" s="294"/>
      <c r="I210" s="294"/>
      <c r="J210" s="294"/>
      <c r="K210" s="294"/>
      <c r="L210" s="294"/>
      <c r="M210" s="294"/>
      <c r="N210" s="294"/>
      <c r="O210" s="294"/>
      <c r="P210" s="294"/>
      <c r="Q210" s="294"/>
      <c r="R210" s="294"/>
    </row>
    <row r="211" spans="7:18">
      <c r="G211" s="294"/>
      <c r="H211" s="294"/>
      <c r="I211" s="294"/>
      <c r="J211" s="294"/>
      <c r="K211" s="294"/>
      <c r="L211" s="294"/>
      <c r="M211" s="294"/>
      <c r="N211" s="294"/>
      <c r="O211" s="294"/>
      <c r="P211" s="294"/>
      <c r="Q211" s="294"/>
      <c r="R211" s="294"/>
    </row>
    <row r="212" spans="7:18">
      <c r="G212" s="294"/>
      <c r="H212" s="294"/>
      <c r="I212" s="294"/>
      <c r="J212" s="294"/>
      <c r="K212" s="294"/>
      <c r="L212" s="294"/>
      <c r="M212" s="294"/>
      <c r="N212" s="294"/>
      <c r="O212" s="294"/>
      <c r="P212" s="294"/>
      <c r="Q212" s="294"/>
      <c r="R212" s="294"/>
    </row>
    <row r="213" spans="7:18">
      <c r="G213" s="294"/>
      <c r="H213" s="294"/>
      <c r="I213" s="294"/>
      <c r="J213" s="294"/>
      <c r="K213" s="294"/>
      <c r="L213" s="294"/>
      <c r="M213" s="294"/>
      <c r="N213" s="294"/>
      <c r="O213" s="294"/>
      <c r="P213" s="294"/>
      <c r="Q213" s="294"/>
      <c r="R213" s="294"/>
    </row>
    <row r="214" spans="7:18">
      <c r="G214" s="294"/>
      <c r="H214" s="294"/>
      <c r="I214" s="294"/>
      <c r="J214" s="294"/>
      <c r="K214" s="294"/>
      <c r="L214" s="294"/>
      <c r="M214" s="294"/>
      <c r="N214" s="294"/>
      <c r="O214" s="294"/>
      <c r="P214" s="294"/>
      <c r="Q214" s="294"/>
      <c r="R214" s="294"/>
    </row>
    <row r="215" spans="7:18">
      <c r="G215" s="294"/>
      <c r="H215" s="294"/>
      <c r="I215" s="294"/>
      <c r="J215" s="294"/>
      <c r="K215" s="294"/>
      <c r="L215" s="294"/>
      <c r="M215" s="294"/>
      <c r="N215" s="294"/>
      <c r="O215" s="294"/>
      <c r="P215" s="294"/>
      <c r="Q215" s="294"/>
      <c r="R215" s="294"/>
    </row>
    <row r="216" spans="7:18">
      <c r="G216" s="294"/>
      <c r="H216" s="294"/>
      <c r="I216" s="294"/>
      <c r="J216" s="294"/>
      <c r="K216" s="294"/>
      <c r="L216" s="294"/>
      <c r="M216" s="294"/>
      <c r="N216" s="294"/>
      <c r="O216" s="294"/>
      <c r="P216" s="294"/>
      <c r="Q216" s="294"/>
      <c r="R216" s="294"/>
    </row>
    <row r="217" spans="7:18">
      <c r="G217" s="294"/>
      <c r="H217" s="294"/>
      <c r="I217" s="294"/>
      <c r="J217" s="294"/>
      <c r="K217" s="294"/>
      <c r="L217" s="294"/>
      <c r="M217" s="294"/>
      <c r="N217" s="294"/>
      <c r="O217" s="294"/>
      <c r="P217" s="294"/>
      <c r="Q217" s="294"/>
      <c r="R217" s="294"/>
    </row>
    <row r="218" spans="7:18">
      <c r="G218" s="294"/>
      <c r="H218" s="294"/>
      <c r="I218" s="294"/>
      <c r="J218" s="294"/>
      <c r="K218" s="294"/>
      <c r="L218" s="294"/>
      <c r="M218" s="294"/>
      <c r="N218" s="294"/>
      <c r="O218" s="294"/>
      <c r="P218" s="294"/>
      <c r="Q218" s="294"/>
      <c r="R218" s="294"/>
    </row>
  </sheetData>
  <autoFilter ref="A1:AD173" xr:uid="{00000000-0009-0000-0000-000008000000}"/>
  <pageMargins left="0.7" right="0.7" top="0.75" bottom="0.75" header="0.3" footer="0.3"/>
  <pageSetup paperSize="5" scale="38" fitToHeight="4"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Debt Worksheet</vt:lpstr>
      <vt:lpstr>Fund Activity</vt:lpstr>
      <vt:lpstr>Capital Assets</vt:lpstr>
      <vt:lpstr>Reconciliation</vt:lpstr>
      <vt:lpstr>Certification</vt:lpstr>
      <vt:lpstr>Revision Control Log</vt:lpstr>
      <vt:lpstr>Journal Entries</vt:lpstr>
      <vt:lpstr>Fund Vlookup</vt:lpstr>
      <vt:lpstr>ALL AGENCY TABLE</vt:lpstr>
      <vt:lpstr>Agency_List</vt:lpstr>
      <vt:lpstr>ALL_AGENCY_TABLE</vt:lpstr>
      <vt:lpstr>Asset_Types</vt:lpstr>
      <vt:lpstr>'Debt Worksheet'!Print_Area</vt:lpstr>
      <vt:lpstr>'Fund Activity'!Print_Area</vt:lpstr>
      <vt:lpstr>'Journal Entries'!Print_Area</vt:lpstr>
      <vt:lpstr>Reconciliation!Print_Area</vt:lpstr>
      <vt:lpstr>'Revision Control Log'!Print_Area</vt:lpstr>
      <vt:lpstr>'ALL AGENCY TABLE'!Print_Titles</vt:lpstr>
      <vt:lpstr>'Revision Control Log'!Print_Titles</vt:lpstr>
      <vt:lpstr>Yes_No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5 - Energy Performance Contracts</dc:title>
  <dc:subject>Attachment 5 - Energy Performance Contracts</dc:subject>
  <dc:creator>Virginia Department of Accounts</dc:creator>
  <cp:lastPrinted>2024-03-22T16:23:06Z</cp:lastPrinted>
  <dcterms:created xsi:type="dcterms:W3CDTF">2012-07-12T13:32:02Z</dcterms:created>
  <dcterms:modified xsi:type="dcterms:W3CDTF">2024-04-22T14:53:57Z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611918550</vt:i4>
  </property>
  <property fmtid="{D5CDD505-2E9C-101B-9397-08002B2CF9AE}" pid="3" name="_NewReviewCycle">
    <vt:lpwstr/>
  </property>
  <property fmtid="{D5CDD505-2E9C-101B-9397-08002B2CF9AE}" pid="4" name="_EmailSubject">
    <vt:lpwstr>Revised files</vt:lpwstr>
  </property>
  <property fmtid="{D5CDD505-2E9C-101B-9397-08002B2CF9AE}" pid="5" name="_AuthorEmail">
    <vt:lpwstr>Marianne.Madison@doa.virginia.gov</vt:lpwstr>
  </property>
  <property fmtid="{D5CDD505-2E9C-101B-9397-08002B2CF9AE}" pid="6" name="_AuthorEmailDisplayName">
    <vt:lpwstr>Madison, Marianne (DOA)</vt:lpwstr>
  </property>
  <property fmtid="{D5CDD505-2E9C-101B-9397-08002B2CF9AE}" pid="7" name="_ReviewingToolsShownOnce">
    <vt:lpwstr/>
  </property>
</Properties>
</file>