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4708A698-61E7-4380-A139-C28CF7BD4203}" xr6:coauthVersionLast="47" xr6:coauthVersionMax="47" xr10:uidLastSave="{00000000-0000-0000-0000-000000000000}"/>
  <workbookProtection workbookAlgorithmName="SHA-512" workbookHashValue="QvAG2IA+Q+oJA88JwW44JZs5DdEg3yEIswLZi6p/YQHsxFx3dTzAtQq7uHa+qUxExYW6KQz8l15diMFE5MIzZA==" workbookSaltValue="clUJeUAuEfgXTjaIFTXxQw==" workbookSpinCount="100000" lockStructure="1"/>
  <bookViews>
    <workbookView xWindow="-108" yWindow="-108" windowWidth="23256" windowHeight="12456" tabRatio="792" xr2:uid="{00000000-000D-0000-FFFF-FFFF00000000}"/>
  </bookViews>
  <sheets>
    <sheet name="Survey" sheetId="5" r:id="rId1"/>
    <sheet name="Certification" sheetId="21" r:id="rId2"/>
    <sheet name="Revision Control Log" sheetId="17" r:id="rId3"/>
    <sheet name="CTL AGY TABLE" sheetId="22" state="hidden" r:id="rId4"/>
    <sheet name="ALL AGENCY TABLE" sheetId="23" state="hidden" r:id="rId5"/>
    <sheet name="Sheet1" sheetId="18" state="hidden" r:id="rId6"/>
  </sheets>
  <externalReferences>
    <externalReference r:id="rId7"/>
  </externalReferences>
  <definedNames>
    <definedName name="_xlnm._FilterDatabase" localSheetId="4" hidden="1">'ALL AGENCY TABLE'!$A$1:$I$154</definedName>
    <definedName name="_xlnm._FilterDatabase" localSheetId="3" hidden="1">'CTL AGY TABLE'!$A$1:$G$1</definedName>
    <definedName name="ALL_AGENCY_TABLE">'ALL AGENCY TABLE'!$A:$E</definedName>
    <definedName name="art_bs" localSheetId="1">#REF!</definedName>
    <definedName name="art_bs" localSheetId="2">#REF!</definedName>
    <definedName name="art_bs">#REF!</definedName>
    <definedName name="art_cf" localSheetId="1">#REF!</definedName>
    <definedName name="art_cf" localSheetId="2">#REF!</definedName>
    <definedName name="art_cf">#REF!</definedName>
    <definedName name="art_is" localSheetId="1">#REF!</definedName>
    <definedName name="art_is" localSheetId="2">#REF!</definedName>
    <definedName name="art_is">#REF!</definedName>
    <definedName name="Balance_Sheet" localSheetId="1">#REF!</definedName>
    <definedName name="Balance_Sheet" localSheetId="2">#REF!</definedName>
    <definedName name="Balance_Sheet">#REF!</definedName>
    <definedName name="BS_Title" localSheetId="1">#REF!</definedName>
    <definedName name="BS_Title" localSheetId="2">#REF!</definedName>
    <definedName name="BS_Title">#REF!</definedName>
    <definedName name="Cash_Flows" localSheetId="1">#REF!</definedName>
    <definedName name="Cash_Flows" localSheetId="2">#REF!</definedName>
    <definedName name="Cash_Flows">#REF!</definedName>
    <definedName name="CTL_AGY_TABLE">'CTL AGY TABLE'!$A:$E</definedName>
    <definedName name="Fitch" localSheetId="1">#REF!</definedName>
    <definedName name="Fitch">#REF!</definedName>
    <definedName name="Income_Statement" localSheetId="1">#REF!</definedName>
    <definedName name="Income_Statement" localSheetId="2">#REF!</definedName>
    <definedName name="Income_Statement">#REF!</definedName>
    <definedName name="IS" localSheetId="1">#REF!</definedName>
    <definedName name="IS" localSheetId="2">#REF!</definedName>
    <definedName name="IS">#REF!</definedName>
    <definedName name="IS_Title" localSheetId="1">#REF!</definedName>
    <definedName name="IS_Title" localSheetId="2">#REF!</definedName>
    <definedName name="IS_Title">#REF!</definedName>
    <definedName name="Leg_BS" localSheetId="1">#REF!</definedName>
    <definedName name="Leg_BS" localSheetId="2">#REF!</definedName>
    <definedName name="Leg_BS">#REF!</definedName>
    <definedName name="LEG_CF" localSheetId="1">#REF!</definedName>
    <definedName name="LEG_CF" localSheetId="2">#REF!</definedName>
    <definedName name="LEG_CF">#REF!</definedName>
    <definedName name="Leg_IS" localSheetId="1">#REF!</definedName>
    <definedName name="Leg_IS" localSheetId="2">#REF!</definedName>
    <definedName name="Leg_IS">#REF!</definedName>
    <definedName name="LOC_BS" localSheetId="1">'[1]Local Choice'!#REF!</definedName>
    <definedName name="LOC_BS">'[1]Local Choice'!#REF!</definedName>
    <definedName name="Moodys" localSheetId="1">#REF!</definedName>
    <definedName name="Moodys">#REF!</definedName>
    <definedName name="NA" localSheetId="1">#REF!</definedName>
    <definedName name="NA">#REF!</definedName>
    <definedName name="_xlnm.Print_Area" localSheetId="4">'ALL AGENCY TABLE'!$A$1:$I$154</definedName>
    <definedName name="_xlnm.Print_Area" localSheetId="1">Certification!$A$1:$P$44</definedName>
    <definedName name="_xlnm.Print_Area" localSheetId="2">'Revision Control Log'!$A$1:$F$52</definedName>
    <definedName name="_xlnm.Print_Area" localSheetId="5">Sheet1!$A$5:$B$79</definedName>
    <definedName name="_xlnm.Print_Area" localSheetId="0">Survey!$A$1:$M$63</definedName>
    <definedName name="_xlnm.Print_Titles" localSheetId="5">Sheet1!$A:$A,Sheet1!$5:$5</definedName>
    <definedName name="_xlnm.Print_Titles" localSheetId="0">Survey!$A:$D,Survey!$12:$13</definedName>
    <definedName name="Rating_Agency" localSheetId="1">#REF!</definedName>
    <definedName name="Rating_Agency">#REF!</definedName>
    <definedName name="Science_Bs" localSheetId="1">#REF!</definedName>
    <definedName name="Science_Bs" localSheetId="2">#REF!</definedName>
    <definedName name="Science_Bs">#REF!</definedName>
    <definedName name="Science_cf" localSheetId="1">#REF!</definedName>
    <definedName name="Science_cf" localSheetId="2">#REF!</definedName>
    <definedName name="Science_cf">#REF!</definedName>
    <definedName name="Science_IS" localSheetId="1">#REF!</definedName>
    <definedName name="Science_IS" localSheetId="2">#REF!</definedName>
    <definedName name="Science_IS">#REF!</definedName>
    <definedName name="Standard_Poors" localSheetId="1">#REF!</definedName>
    <definedName name="Standard_Poors">#REF!</definedName>
    <definedName name="ValidAgy">Sheet1!$A$6:$A$80</definedName>
    <definedName name="wrn.Footnote._.8." localSheetId="1" hidden="1">{#N/A,#N/A,FALSE,"Fixed Assets";#N/A,#N/A,FALSE,"PPE Wksheet"}</definedName>
    <definedName name="wrn.Footnote._.8." localSheetId="2" hidden="1">{#N/A,#N/A,FALSE,"Fixed Assets";#N/A,#N/A,FALSE,"PPE Wksheet"}</definedName>
    <definedName name="wrn.Footnote._.8." localSheetId="5" hidden="1">{#N/A,#N/A,FALSE,"Fixed Assets";#N/A,#N/A,FALSE,"PPE Wksheet"}</definedName>
    <definedName name="wrn.Footnote._.8." hidden="1">{#N/A,#N/A,FALSE,"Fixed Assets";#N/A,#N/A,FALSE,"PPE Wksheet"}</definedName>
    <definedName name="Z_137A48F9_9F68_46D6_9D11_46891A0B1D99_.wvu.FilterData" localSheetId="4" hidden="1">'ALL AGENCY TABLE'!$A$1:$I$154</definedName>
    <definedName name="Z_137A48F9_9F68_46D6_9D11_46891A0B1D99_.wvu.FilterData" localSheetId="3" hidden="1">'CTL AGY TABLE'!$A$1:$E$77</definedName>
    <definedName name="Z_137A48F9_9F68_46D6_9D11_46891A0B1D99_.wvu.PrintArea" localSheetId="4" hidden="1">'ALL AGENCY TABLE'!$A$1:$I$154</definedName>
    <definedName name="Z_517C8010_0929_4A4E_925A_9E53B22426D5_.wvu.FilterData" localSheetId="4" hidden="1">'ALL AGENCY TABLE'!$A$1:$I$154</definedName>
    <definedName name="Z_517C8010_0929_4A4E_925A_9E53B22426D5_.wvu.PrintArea" localSheetId="4" hidden="1">'ALL AGENCY TABLE'!$A$1:$I$154</definedName>
    <definedName name="Z_AEB52B51_73A9_4E5E_B3E3_66BDDF877CD8_.wvu.FilterData" localSheetId="4" hidden="1">'ALL AGENCY TABLE'!$A$1:$I$154</definedName>
    <definedName name="Z_AEB52B51_73A9_4E5E_B3E3_66BDDF877CD8_.wvu.FilterData" localSheetId="3" hidden="1">'CTL AGY TABLE'!$A$1:$E$77</definedName>
    <definedName name="Z_AEB52B51_73A9_4E5E_B3E3_66BDDF877CD8_.wvu.PrintArea" localSheetId="4" hidden="1">'ALL AGENCY TABLE'!$A$1:$I$154</definedName>
    <definedName name="Z_B4DF07CC_268B_42B0_B304_560823EE53E4_.wvu.FilterData" localSheetId="4" hidden="1">'ALL AGENCY TABLE'!$A$1:$I$154</definedName>
    <definedName name="Z_B4DF07CC_268B_42B0_B304_560823EE53E4_.wvu.PrintArea" localSheetId="4" hidden="1">'ALL AGENCY TABLE'!$A$1:$I$154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5" l="1"/>
  <c r="D3" i="5"/>
  <c r="C63" i="5" l="1"/>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AN524" i="5" l="1"/>
  <c r="AM524" i="5"/>
  <c r="AL524" i="5"/>
  <c r="AK524" i="5"/>
  <c r="AJ524" i="5"/>
  <c r="AI524" i="5"/>
  <c r="AH524" i="5"/>
  <c r="AG524" i="5"/>
  <c r="AF524" i="5"/>
  <c r="AE524" i="5"/>
  <c r="AD524" i="5"/>
  <c r="AC524" i="5"/>
  <c r="AB524" i="5"/>
  <c r="AA524" i="5"/>
  <c r="Z524" i="5"/>
  <c r="Y524" i="5"/>
  <c r="X524" i="5"/>
  <c r="W524" i="5"/>
  <c r="V524" i="5"/>
  <c r="U524" i="5"/>
  <c r="T524" i="5"/>
  <c r="S524" i="5"/>
  <c r="R524" i="5"/>
  <c r="Q524" i="5"/>
  <c r="P524" i="5"/>
  <c r="O524" i="5"/>
  <c r="N524" i="5"/>
  <c r="M524" i="5"/>
  <c r="L524" i="5"/>
  <c r="K524" i="5"/>
  <c r="J524" i="5"/>
  <c r="I524" i="5"/>
  <c r="H524" i="5"/>
  <c r="G524" i="5"/>
  <c r="F524" i="5"/>
  <c r="E524" i="5"/>
  <c r="D524" i="5"/>
  <c r="C524" i="5"/>
  <c r="B524" i="5"/>
  <c r="A524" i="5"/>
  <c r="C5" i="17" l="1"/>
  <c r="C4" i="17"/>
  <c r="C6" i="17"/>
  <c r="C3" i="17"/>
  <c r="C1" i="17"/>
  <c r="C2" i="17" l="1"/>
  <c r="C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Susan L. Jones</author>
  </authors>
  <commentList>
    <comment ref="D2" authorId="0" shapeId="0" xr:uid="{00000000-0006-0000-0000-000001000000}">
      <text>
        <r>
          <rPr>
            <sz val="11"/>
            <color indexed="81"/>
            <rFont val="Times New Roman"/>
            <family val="1"/>
          </rPr>
          <t>Step 1)  
Enter the control agency's number and the control agency's name will appear.</t>
        </r>
        <r>
          <rPr>
            <sz val="10"/>
            <color indexed="81"/>
            <rFont val="Arial"/>
            <family val="2"/>
          </rPr>
          <t xml:space="preserve">
</t>
        </r>
      </text>
    </comment>
    <comment ref="D7" authorId="1" shapeId="0" xr:uid="{00000000-0006-0000-0000-000002000000}">
      <text>
        <r>
          <rPr>
            <sz val="8"/>
            <color indexed="81"/>
            <rFont val="Times New Roman"/>
            <family val="1"/>
          </rPr>
          <t xml:space="preserve">If this submission is a </t>
        </r>
        <r>
          <rPr>
            <b/>
            <sz val="8"/>
            <color indexed="81"/>
            <rFont val="Times New Roman"/>
            <family val="1"/>
          </rPr>
          <t>revision</t>
        </r>
        <r>
          <rPr>
            <sz val="8"/>
            <color indexed="81"/>
            <rFont val="Times New Roman"/>
            <family val="1"/>
          </rPr>
          <t xml:space="preserve"> to a previous submission for which DOA acknowledged receipt and acceptance, </t>
        </r>
        <r>
          <rPr>
            <b/>
            <sz val="8"/>
            <color indexed="81"/>
            <rFont val="Times New Roman"/>
            <family val="1"/>
          </rPr>
          <t>COMPLETE THE REVISION CONTROL LOG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6090008E-7820-458C-AEA5-1AA844259020}">
      <text>
        <r>
          <rPr>
            <b/>
            <sz val="9"/>
            <color indexed="81"/>
            <rFont val="Tahoma"/>
            <family val="2"/>
          </rPr>
          <t>Jennifer Wykoff:</t>
        </r>
        <r>
          <rPr>
            <sz val="9"/>
            <color indexed="81"/>
            <rFont val="Tahoma"/>
            <family val="2"/>
          </rPr>
          <t xml:space="preserve">
151 per Vera at DOA, does not match signatory card
</t>
        </r>
      </text>
    </comment>
    <comment ref="D35" authorId="0" shapeId="0" xr:uid="{E5B2C2F7-FF67-4D05-81AF-3A9DEF6410E8}">
      <text>
        <r>
          <rPr>
            <b/>
            <sz val="9"/>
            <color indexed="81"/>
            <rFont val="Tahoma"/>
            <family val="2"/>
          </rPr>
          <t>Jennifer Wykoff:</t>
        </r>
        <r>
          <rPr>
            <sz val="9"/>
            <color indexed="81"/>
            <rFont val="Tahoma"/>
            <family val="2"/>
          </rPr>
          <t xml:space="preserve">
151 per Vera at DOA, does not match signatory card
</t>
        </r>
      </text>
    </comment>
    <comment ref="D70" authorId="0" shapeId="0" xr:uid="{26AA0D59-0990-4913-8DB2-BE5E2AF3AD78}">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E4295E2E-E06F-49CE-BD7D-F7AF62F4566B}">
      <text>
        <r>
          <rPr>
            <b/>
            <sz val="9"/>
            <color indexed="81"/>
            <rFont val="Tahoma"/>
            <family val="2"/>
          </rPr>
          <t>Jennifer Wykoff:</t>
        </r>
        <r>
          <rPr>
            <sz val="9"/>
            <color indexed="81"/>
            <rFont val="Tahoma"/>
            <family val="2"/>
          </rPr>
          <t xml:space="preserve">
151 per Vera at DOA, does not match signatory card
</t>
        </r>
      </text>
    </comment>
    <comment ref="D94" authorId="0" shapeId="0" xr:uid="{5D24012A-58AF-4C85-8792-3C321D4FD331}">
      <text>
        <r>
          <rPr>
            <b/>
            <sz val="9"/>
            <color indexed="81"/>
            <rFont val="Tahoma"/>
            <family val="2"/>
          </rPr>
          <t>Jennifer Wykoff:</t>
        </r>
        <r>
          <rPr>
            <sz val="9"/>
            <color indexed="81"/>
            <rFont val="Tahoma"/>
            <family val="2"/>
          </rPr>
          <t xml:space="preserve">
151 per Vera at DOA, does not match signatory card
</t>
        </r>
      </text>
    </comment>
    <comment ref="D113" authorId="0" shapeId="0" xr:uid="{A9E5C085-D045-415E-AE26-6A67EE6153D0}">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9445A1FD-DDA1-48DF-AF50-195B02AC36E5}">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<sst xmlns="http://schemas.openxmlformats.org/spreadsheetml/2006/main" count="989" uniqueCount="596">
  <si>
    <t>Date Completed:</t>
  </si>
  <si>
    <t>Step 2</t>
  </si>
  <si>
    <t>Step 3</t>
  </si>
  <si>
    <t>Step 4</t>
  </si>
  <si>
    <t>Item #</t>
  </si>
  <si>
    <t>Description</t>
  </si>
  <si>
    <t>Source of amounts provided</t>
  </si>
  <si>
    <t>Step 5</t>
  </si>
  <si>
    <t>Step 6</t>
  </si>
  <si>
    <t>Step 7</t>
  </si>
  <si>
    <t>Step 9</t>
  </si>
  <si>
    <t>Step 10</t>
  </si>
  <si>
    <t>Step 11</t>
  </si>
  <si>
    <t>Prepared by:</t>
  </si>
  <si>
    <t>Name</t>
  </si>
  <si>
    <t>Title</t>
  </si>
  <si>
    <t>Reviewed by:</t>
  </si>
  <si>
    <t>Agency Contact Name:</t>
  </si>
  <si>
    <t>Agency Contact Phone Number:</t>
  </si>
  <si>
    <t>Agency Contact E-mail Address:</t>
  </si>
  <si>
    <t>Agency Number</t>
  </si>
  <si>
    <t>Agency Name</t>
  </si>
  <si>
    <t>SENATE</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</si>
  <si>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</si>
  <si>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</si>
  <si>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</si>
  <si>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</si>
  <si>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</si>
  <si>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</si>
  <si>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</si>
  <si>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</si>
  <si>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</si>
  <si>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</si>
  <si>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OFFICE OF THE GOVERNOR</t>
  </si>
  <si>
    <t>DEPARTMENT OF PLANNING AND BUDGET</t>
  </si>
  <si>
    <t>DEPARTMENT OF MILITARY AFFAIRS</t>
  </si>
  <si>
    <t>COURT OF APPEALS OF VIRGINIA</t>
  </si>
  <si>
    <t>DEPARTMENT OF EMERGENCY MANAGEMENT</t>
  </si>
  <si>
    <t>DEPARTMENT OF HUMAN RESOURCE MANAGEMENT</t>
  </si>
  <si>
    <t>AUDITOR OF PUBLIC ACCOUNTS</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</si>
  <si>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</si>
  <si>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</si>
  <si>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</si>
  <si>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</si>
  <si>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</si>
  <si>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</si>
  <si>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</si>
  <si>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</si>
  <si>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</si>
  <si>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</si>
  <si>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</si>
  <si>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</si>
  <si>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</si>
  <si>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</si>
  <si>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</si>
  <si>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SECRETARY OF THE COMMONWEALTH</t>
  </si>
  <si>
    <t>STATE CORPORATION COMMISSION</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</si>
  <si>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</si>
  <si>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</si>
  <si>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</si>
  <si>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</si>
  <si>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</si>
  <si>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</si>
  <si>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</si>
  <si>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</si>
  <si>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</si>
  <si>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</si>
  <si>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</si>
  <si>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</si>
  <si>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</si>
  <si>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</si>
  <si>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</si>
  <si>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</si>
  <si>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</si>
  <si>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</si>
  <si>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MARINE RESOURCES COMMISSION</t>
  </si>
  <si>
    <t>DEPARTMENT OF GAME AND INLAND FISHERIES</t>
  </si>
  <si>
    <t>VIRGINIA RACING COMMISSION</t>
  </si>
  <si>
    <t>DEPARTMENT OF FORESTRY</t>
  </si>
  <si>
    <t>GUNSTON HALL</t>
  </si>
  <si>
    <t>JAMESTOWN-YORKTOWN FOUNDATION</t>
  </si>
  <si>
    <t>DEPARTMENT OF ENVIRONMENTAL QUALITY</t>
  </si>
  <si>
    <t>DEPARTMENT OF TRANSPORTATION</t>
  </si>
  <si>
    <t>MOTOR VEHICLE DEALER BOARD</t>
  </si>
  <si>
    <t>DEPARTMENT OF HEALTH</t>
  </si>
  <si>
    <t>VIRGINIA CORRECTIONAL ENTERPRISES</t>
  </si>
  <si>
    <t>DEPARTMENT OF SOCIAL SERVICES</t>
  </si>
  <si>
    <t>DEPARTMENT OF JUVENILE JUSTICE</t>
  </si>
  <si>
    <t>DEPARTMENT OF FORENSIC SCIENCE</t>
  </si>
  <si>
    <t>CAPITOL SQUARE PRESERVATION COUNCIL</t>
  </si>
  <si>
    <t>VIRGINIA COMMISSION ON YOUTH</t>
  </si>
  <si>
    <t>DEPARTMENT OF AVIATION</t>
  </si>
  <si>
    <t>CHESAPEAKE BAY COMMISSION</t>
  </si>
  <si>
    <t>JOINT COMMISSION ON HEALTH CARE</t>
  </si>
  <si>
    <t>INDIGENT DEFENSE COMMISSION</t>
  </si>
  <si>
    <t>DEPARTMENT OF VETERANS SERVICES</t>
  </si>
  <si>
    <t>INTERSTATE ORGANIZATION CONTRIBUTIONS</t>
  </si>
  <si>
    <t>VIRGINIA MUSEUM OF NATURAL HISTORY</t>
  </si>
  <si>
    <t>COMMONWEALTH ATTORNEYS' SERVICES COUNCIL</t>
  </si>
  <si>
    <t>DEPARTMENT OF FIRE PROGRAMS</t>
  </si>
  <si>
    <t>DIVISION OF CAPITOL POLICE</t>
  </si>
  <si>
    <t>STATE WATER COMMISSION</t>
  </si>
  <si>
    <t>Type of Off-Balance Sheet Obligation</t>
  </si>
  <si>
    <t>Distribution List Name:</t>
  </si>
  <si>
    <t xml:space="preserve">Fiscal Officers </t>
  </si>
  <si>
    <t xml:space="preserve">Source for email address:  </t>
  </si>
  <si>
    <t>Outlook Statewide Fiscal Officer List</t>
  </si>
  <si>
    <t>Source for agency number:</t>
  </si>
  <si>
    <t>Signature card book</t>
  </si>
  <si>
    <t>Other Agy No</t>
  </si>
  <si>
    <t>agy name</t>
  </si>
  <si>
    <t>Email</t>
  </si>
  <si>
    <t>Category</t>
  </si>
  <si>
    <t>Charlotte Mary</t>
  </si>
  <si>
    <t>cmary@sov.state.va.us</t>
  </si>
  <si>
    <t>Agency</t>
  </si>
  <si>
    <t xml:space="preserve">Linda Wood </t>
  </si>
  <si>
    <t>lwood@leg.state.va.us</t>
  </si>
  <si>
    <t>Crystal T Hendrick</t>
  </si>
  <si>
    <t>hendrick@vsb.org</t>
  </si>
  <si>
    <t>Paul Bender</t>
  </si>
  <si>
    <t>paul.bender@dpb.virginia.gov</t>
  </si>
  <si>
    <t>Linda Coleman</t>
  </si>
  <si>
    <t>Linda.Coleman@dma.virginia.gov</t>
  </si>
  <si>
    <t>Victoria Williams</t>
  </si>
  <si>
    <t>Victoria.Williams@vdem.virginia.gov</t>
  </si>
  <si>
    <t>Reginald C Wilson</t>
  </si>
  <si>
    <t>reggie.wilson@sbe.virginia.gov</t>
  </si>
  <si>
    <t>Shannon Hargitt</t>
  </si>
  <si>
    <t>shannon.hargitt@apa.virginia.gov</t>
  </si>
  <si>
    <t>Dana Smith</t>
  </si>
  <si>
    <t>dana.smith@vita.virginia.gov</t>
  </si>
  <si>
    <t>Foster Billingsley</t>
  </si>
  <si>
    <t>foster.billingsley@arts.virginia.gov</t>
  </si>
  <si>
    <t>James P D'Amato</t>
  </si>
  <si>
    <t>jp.damato@vsp.virginia.gov</t>
  </si>
  <si>
    <t>Linda B Gutshall</t>
  </si>
  <si>
    <t>linda.gutshall@scb.virginia.gov</t>
  </si>
  <si>
    <t>Barry Faison</t>
  </si>
  <si>
    <t>bfaison@varetire.org</t>
  </si>
  <si>
    <t xml:space="preserve">Reggie Williams </t>
  </si>
  <si>
    <t>reggie.williams@tax.virginia.gov</t>
  </si>
  <si>
    <t>Leo Padis</t>
  </si>
  <si>
    <t>Leo.Padis@scc.virginia.gov</t>
  </si>
  <si>
    <t>Deborah C Courtney</t>
  </si>
  <si>
    <t>dcourtney@valottery.com</t>
  </si>
  <si>
    <t>Nancy M Sanders</t>
  </si>
  <si>
    <t>nancy.sanders@doli.virginia.gov</t>
  </si>
  <si>
    <t>Ed Rice</t>
  </si>
  <si>
    <t>Edward.Rice@vwc.state.va.us</t>
  </si>
  <si>
    <t>Connie B Warne</t>
  </si>
  <si>
    <t>connie.warne@lva.virginia.gov</t>
  </si>
  <si>
    <t>Janice Rankin</t>
  </si>
  <si>
    <t>janice.rankin@vsdbs.virginia.gov</t>
  </si>
  <si>
    <t>Pamela Kamalakkannan</t>
  </si>
  <si>
    <t>pamela.kamalakkannan@dpor.virginia.gov</t>
  </si>
  <si>
    <t>Anita B. Watkins</t>
  </si>
  <si>
    <t>anita.watkins@dhp.virginia.gov</t>
  </si>
  <si>
    <t xml:space="preserve">Mary Altizer </t>
  </si>
  <si>
    <t>maltizer@vbbe.state.va.us</t>
  </si>
  <si>
    <t xml:space="preserve">Leon Garnett </t>
  </si>
  <si>
    <t>leon.garnett@vmfa.museum</t>
  </si>
  <si>
    <t>Donna Smith</t>
  </si>
  <si>
    <t>donna.smith@fcmv.virginia.gov</t>
  </si>
  <si>
    <t xml:space="preserve">Ellie Boyd </t>
  </si>
  <si>
    <t>ellieboyd@schev.edu</t>
  </si>
  <si>
    <t>Jane McCroskey</t>
  </si>
  <si>
    <t>jane.mccroskey@mrc.virginia.gov</t>
  </si>
  <si>
    <t xml:space="preserve">John Moore </t>
  </si>
  <si>
    <t>john.moore@dgif.virginia.gov</t>
  </si>
  <si>
    <t>Frank Hampton</t>
  </si>
  <si>
    <t>Frank.hampton@dmme.virginia.gov</t>
  </si>
  <si>
    <t>Faye DiFazio</t>
  </si>
  <si>
    <t>faye.difazio@dof.virginia.gov</t>
  </si>
  <si>
    <t>Debra D Gardner</t>
  </si>
  <si>
    <t>dgardner.vasap@state.va.us</t>
  </si>
  <si>
    <t xml:space="preserve">Lena McAllister </t>
  </si>
  <si>
    <t>lena@gunstonhall.org</t>
  </si>
  <si>
    <t>Jamie C Lewis</t>
  </si>
  <si>
    <t>jamie.lewis@dhr.virginia.gov</t>
  </si>
  <si>
    <t>Carla M Woods</t>
  </si>
  <si>
    <t>cmwoods@deq.virginia.gov</t>
  </si>
  <si>
    <t>Janice Long</t>
  </si>
  <si>
    <t>Janice.Long@VDOT.virginia.gov</t>
  </si>
  <si>
    <t xml:space="preserve">William Pittard </t>
  </si>
  <si>
    <t>steve.pittard@drpt.virginia.gov</t>
  </si>
  <si>
    <t>Karen Stephenson</t>
  </si>
  <si>
    <t>karen.stephenson@dmas.virginia.gov</t>
  </si>
  <si>
    <t>Mental Health</t>
  </si>
  <si>
    <t>J.R. Simpson</t>
  </si>
  <si>
    <t>j.r.simpson@dss.virginia.gov</t>
  </si>
  <si>
    <t xml:space="preserve">Sallye Anthony </t>
  </si>
  <si>
    <t>sallye.anthony@djj.virginia.gov</t>
  </si>
  <si>
    <t>Donna Carter</t>
  </si>
  <si>
    <t>donna.carter@dfs.virginia.gov</t>
  </si>
  <si>
    <t>Patricia H Fulcher</t>
  </si>
  <si>
    <t>trish.fulcher@doav.virginia.gov</t>
  </si>
  <si>
    <t>Gloria Niblett</t>
  </si>
  <si>
    <t>Gloria.Niblett@vmnh.virginia.gov</t>
  </si>
  <si>
    <t>Tracey DeBord</t>
  </si>
  <si>
    <t>tadebo@wm.edu</t>
  </si>
  <si>
    <t>Beth Dingus</t>
  </si>
  <si>
    <t>bdingus@house.state.va.us</t>
  </si>
  <si>
    <t>John Rickman</t>
  </si>
  <si>
    <t>jrickman@courts.state.va.us</t>
  </si>
  <si>
    <t>Dennis Johnson</t>
  </si>
  <si>
    <t>Dennis.Johnson@Governor.Virginia.Gov</t>
  </si>
  <si>
    <t>George Gibbs</t>
  </si>
  <si>
    <t>george.gibbs@dhrm.virginia.gov</t>
  </si>
  <si>
    <t>Reeva Tilley</t>
  </si>
  <si>
    <t>reeva.tilley@dcjs.virginia.gov</t>
  </si>
  <si>
    <t>Thomas Gelozin</t>
  </si>
  <si>
    <t>tgelozin@oag.state.va.us</t>
  </si>
  <si>
    <t>James Fisher</t>
  </si>
  <si>
    <t>Jim.Fisher@doa.virginia.gov</t>
  </si>
  <si>
    <t>Kristin Reiter</t>
  </si>
  <si>
    <t>kristin.reiter@trs.virginia.gov</t>
  </si>
  <si>
    <t>John Christian</t>
  </si>
  <si>
    <t>jack.christian@dmv.virginia.gov</t>
  </si>
  <si>
    <t>Bryan Wagner</t>
  </si>
  <si>
    <t>bryan.wagner@dgs.virginia.gov</t>
  </si>
  <si>
    <t>Cindy M Worsham-Cannon</t>
  </si>
  <si>
    <t>cindy.worsham-cannon@vec.virginia.gov</t>
  </si>
  <si>
    <t>Marie Williams</t>
  </si>
  <si>
    <t>marie.williams@doe.virginia.gov</t>
  </si>
  <si>
    <t>Tim Bishton</t>
  </si>
  <si>
    <t>tim.bishton@dcr.virginia.gov</t>
  </si>
  <si>
    <t>Philip W. Benton</t>
  </si>
  <si>
    <t>phil.benton@drs.virginia.gov</t>
  </si>
  <si>
    <t>Jennifer S Cavedo</t>
  </si>
  <si>
    <t>jennifer.cavedo@vdacs.virginia.gov</t>
  </si>
  <si>
    <t>Elizabeth D Franklin</t>
  </si>
  <si>
    <t>beth.franklin@vdh.virginia.gov</t>
  </si>
  <si>
    <t>None</t>
  </si>
  <si>
    <t>Step 12</t>
  </si>
  <si>
    <t>If an amount cannot be readily determined, please provide a brief explanation as to why the amount cannot be quantified.</t>
  </si>
  <si>
    <t>DEPARTMENT OF MOTOR VEHICLES TRANSFER PAYMENTS</t>
  </si>
  <si>
    <t>Paula Lambert</t>
  </si>
  <si>
    <t>plambert@leg.state.va.us</t>
  </si>
  <si>
    <t>Darlene Selz</t>
  </si>
  <si>
    <t>dselz@smv.org</t>
  </si>
  <si>
    <t>Alvin D. Williams</t>
  </si>
  <si>
    <t>al.williams@dhcd.virginia.gov</t>
  </si>
  <si>
    <t>Gary Ometer</t>
  </si>
  <si>
    <t>gometer@virginia529.com</t>
  </si>
  <si>
    <t>Tina Sinclair</t>
  </si>
  <si>
    <t>tina.sinclair@jyf.virginia.gov</t>
  </si>
  <si>
    <t>Varies by facility</t>
  </si>
  <si>
    <t>Rosanna Van Bodegom Smith</t>
  </si>
  <si>
    <t>rosanna.vanbodegomsmith@co.dmhmrsas.virginia.gov</t>
  </si>
  <si>
    <t>Bryan K. Aud</t>
  </si>
  <si>
    <t>baud@idc.virginia.gov</t>
  </si>
  <si>
    <t>Christine Lopilato</t>
  </si>
  <si>
    <t>christine.lopilato@vdfp.virginia.gov</t>
  </si>
  <si>
    <t>Revision Date</t>
  </si>
  <si>
    <t>Tab Name</t>
  </si>
  <si>
    <t>Row Number</t>
  </si>
  <si>
    <t>Column Letter</t>
  </si>
  <si>
    <t>Previous Information</t>
  </si>
  <si>
    <t>Revised Information</t>
  </si>
  <si>
    <t>Survey</t>
  </si>
  <si>
    <t>Step 8A (see also Steps 9 and 12)</t>
  </si>
  <si>
    <t>Step 8B (see also Steps 9 and 12)</t>
  </si>
  <si>
    <t>Other Agencies for which you are Responsible that must be included on this Survey:</t>
  </si>
  <si>
    <t>See Instructions for guidance on how to complete this Survey tab.</t>
  </si>
  <si>
    <t>Step 8C</t>
  </si>
  <si>
    <t>DEPARTMENT OF HISTORIC RESOURCES</t>
  </si>
  <si>
    <t>VIRGINIA HOUSING COMMISSION</t>
  </si>
  <si>
    <t>COMMISSION ON CIVICS EDUCATION</t>
  </si>
  <si>
    <t>Control Agency Name</t>
  </si>
  <si>
    <t>103, 111, 112, 113, 114, 115, 116, 125, 160</t>
  </si>
  <si>
    <t>141, 143</t>
  </si>
  <si>
    <t>301, 307</t>
  </si>
  <si>
    <t>Corrections</t>
  </si>
  <si>
    <t>Agy Ctl No</t>
  </si>
  <si>
    <t>DEPARTMENT FOR AGING &amp; REHABILITATIVE SERVICES</t>
  </si>
  <si>
    <t>Caryl Harris</t>
  </si>
  <si>
    <t>charris@leg.state.va.us</t>
  </si>
  <si>
    <t>147, 151, 162, 226, 405</t>
  </si>
  <si>
    <t>OFFICE OF THE LIEUTENANT GOVERNOR</t>
  </si>
  <si>
    <t>DEPARTMENT OF SMALL BUSINESS &amp; SUPPLIER DIVERSITY</t>
  </si>
  <si>
    <t>154, 506, 530</t>
  </si>
  <si>
    <r>
      <t xml:space="preserve">Note A: </t>
    </r>
    <r>
      <rPr>
        <sz val="9"/>
        <rFont val="Times New Roman"/>
        <family val="1"/>
      </rPr>
      <t xml:space="preserve"> If you discover an "Error" message on any tab that cannot be corrected because of a formula error or you cannot determine why there is an "Error" message, contact DOA.</t>
    </r>
  </si>
  <si>
    <t>Yes</t>
  </si>
  <si>
    <t>No</t>
  </si>
  <si>
    <t>1)</t>
  </si>
  <si>
    <t>Error</t>
  </si>
  <si>
    <r>
      <t>Error Messages</t>
    </r>
    <r>
      <rPr>
        <sz val="10"/>
        <rFont val="Times New Roman"/>
        <family val="1"/>
      </rPr>
      <t>:  There should be no "ERROR" messages.  Have you reviewed the submission and removed all Error messages?  If not, investigate and make corrections as deemed necessary.</t>
    </r>
  </si>
  <si>
    <t>2)</t>
  </si>
  <si>
    <t xml:space="preserve">a)  There are negative amounts for line items that should not be negative.  </t>
  </si>
  <si>
    <t>Date:</t>
  </si>
  <si>
    <t>I certify that the above questions have been completed and reviewed.</t>
  </si>
  <si>
    <t>b) Significant fluctuations on the attachment between prior year and current year amounts may be an indication of amounts being reported on the incorrect line item.</t>
  </si>
  <si>
    <t>Answer Required</t>
  </si>
  <si>
    <t>SECRETARY OF VETERANS AND DEFENSE AFFAIRS</t>
  </si>
  <si>
    <t>Certification</t>
  </si>
  <si>
    <t>DEPARTMENT OF ELECTIONS</t>
  </si>
  <si>
    <t>VIRGINIA STATE CRIME COMMISSION</t>
  </si>
  <si>
    <t>OFFICE OF THE STATE INSPECTOR GENERAL</t>
  </si>
  <si>
    <t>VIRGINIA LOTTERY</t>
  </si>
  <si>
    <t>VIRGINIA SCHOOL FOR THE DEAF AND THE BLIND</t>
  </si>
  <si>
    <t>VIRGINIA COMMERCIAL SPACE FLIGHT AUTHORITY</t>
  </si>
  <si>
    <t>DIVISION OF LEGISLATIVE AUTOMATED SYSTEMS</t>
  </si>
  <si>
    <t>JOINT LEGISLATIVE AUDIT &amp; REVIEW COMMISSION</t>
  </si>
  <si>
    <t>OFFICE OF THE ATTORNEY GENERAL &amp; DEPARTMENT OF LAW</t>
  </si>
  <si>
    <t>DEPARTMENT OF HOUSING &amp; COMMUNITY DEVELOPMENT</t>
  </si>
  <si>
    <t>VIRGINIA WORKERS' COMPENSATION COMMISSION</t>
  </si>
  <si>
    <t>DEPARTMENT OF CONSERVATION AND RECREATION</t>
  </si>
  <si>
    <t>DEPARTMENT OF EDUCATION-CENTRAL OFFICE OPERATIONS</t>
  </si>
  <si>
    <t>STATE COUNCIL OF HIGHER EDUCATION FOR VIRGINIA</t>
  </si>
  <si>
    <t>DEPARTMENT OF AGRICULTURE &amp; CONSUMER SERVICES</t>
  </si>
  <si>
    <t>DEPARTMENT OF MINES, MINERALS AND ENERGY</t>
  </si>
  <si>
    <t>COMMISSION ON THE VIRGINIA  ALCOHOL SAFETY ACTION PROGRAM</t>
  </si>
  <si>
    <t>DEPARTMENT OF RAIL AND PUBLIC TRANSPORTATION</t>
  </si>
  <si>
    <t>DEPARTMENT OF MEDICAL ASSISTANCE SERVICES</t>
  </si>
  <si>
    <t>VIRGINIA COMMISSION ON INTERGOVERNMENTAL COOPERATION</t>
  </si>
  <si>
    <t>DEPARTMENT OF EDUCATION-DIRECT AID TO PUBLIC EDUCATION</t>
  </si>
  <si>
    <t>DEPARTMENT OF PROFESSIONAL &amp; OCCUPATIONAL REGULATION</t>
  </si>
  <si>
    <t>VIRGINIA REHABILITATION CENTER FOR THE BLIND AND VISION IMPAIRED</t>
  </si>
  <si>
    <t>VIRGINIA BOARD FOR PEOPLE WITH DISABILITIES</t>
  </si>
  <si>
    <t>VIRGINIA FREEDOM OF INFORMATION ADVISORY COUNCIL</t>
  </si>
  <si>
    <t>JOINT COMMISSION ON TECHNOLOGY AND SCIENCE</t>
  </si>
  <si>
    <t>Control Agency Name:</t>
  </si>
  <si>
    <t>Control Agency Number:</t>
  </si>
  <si>
    <t>I certify that the above questions have been completed and are accurate.</t>
  </si>
  <si>
    <t>Fiscal Officer</t>
  </si>
  <si>
    <t>Analyst Comments</t>
  </si>
  <si>
    <t>Cecelia Storm</t>
  </si>
  <si>
    <t>Michelle Vucci</t>
  </si>
  <si>
    <t>Tammy Davidson</t>
  </si>
  <si>
    <t>Shannon M. Hargitt</t>
  </si>
  <si>
    <t>Christie Wells</t>
  </si>
  <si>
    <t>Douglas Page</t>
  </si>
  <si>
    <t>Kristin A. Reiter</t>
  </si>
  <si>
    <t>Reggie Williams</t>
  </si>
  <si>
    <t>Sharon Partee</t>
  </si>
  <si>
    <t>WILSON WORKFORCE AND REHABILITATION CENTER</t>
  </si>
  <si>
    <t>Julie O'Kelly</t>
  </si>
  <si>
    <t>Ellie Boyd</t>
  </si>
  <si>
    <t>Angela Coleman</t>
  </si>
  <si>
    <t>Louis B. Eacho</t>
  </si>
  <si>
    <t>Theodore Darden, Jr.</t>
  </si>
  <si>
    <t>10300, 11100, 11200, 11300, 11400, 11500, 11600, 12500, 16000</t>
  </si>
  <si>
    <t>14100, 14300</t>
  </si>
  <si>
    <t>15400, 50600, 53000</t>
  </si>
  <si>
    <t>203, 262, 263, 606, 702, 751</t>
  </si>
  <si>
    <t>20300, 26200, 26300, 60600, 70200, 75100</t>
  </si>
  <si>
    <t>30100, 30700</t>
  </si>
  <si>
    <t>COMMISSION ON THE VIRGINIA ALCOHOL SAFETY ACTION PROGRAM</t>
  </si>
  <si>
    <t>Agy No</t>
  </si>
  <si>
    <t>Control Agency</t>
  </si>
  <si>
    <t>HIGHER EDUCATION RESEARCH INITIATIVE</t>
  </si>
  <si>
    <t>JOINT LEGISLATIVE AUDIT AND REVIEW COMMISSION</t>
  </si>
  <si>
    <t>Danielle Roache</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</si>
  <si>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</si>
  <si>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</si>
  <si>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</si>
  <si>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</si>
  <si>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</si>
  <si>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</si>
  <si>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</si>
  <si>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</si>
  <si>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Kevin Hill</t>
  </si>
  <si>
    <t>CTL AGY</t>
  </si>
  <si>
    <t>Control Bus. Unit</t>
  </si>
  <si>
    <t>Agencies Controlled</t>
  </si>
  <si>
    <t>Bus. Units Controlled</t>
  </si>
  <si>
    <t>SENATE OF VIRGINIA</t>
  </si>
  <si>
    <t>LIEUTENANT GOVERNOR</t>
  </si>
  <si>
    <t>ATTORNEY GENERAL AND DEPARTMENT OF LAW</t>
  </si>
  <si>
    <t>ONLINE VIRGINIA NETWORK AUTHORITY</t>
  </si>
  <si>
    <t>DEPARTMENT OF CORRECTIONS--CENTRAL ADMINISTRATION</t>
  </si>
  <si>
    <t>Bus. Unit</t>
  </si>
  <si>
    <t>VIRGINIA MANAGEMENT FELLOWS PROGRAM ADMINISTRATION</t>
  </si>
  <si>
    <t>VETERANS SERVICES FOUNDATION</t>
  </si>
  <si>
    <t>DIVISION OF DEBT COLLECTION</t>
  </si>
  <si>
    <t>Kimberly Jezek</t>
  </si>
  <si>
    <t>Danielle Robertson</t>
  </si>
  <si>
    <t>CHILDREN'S SERVICES ACT</t>
  </si>
  <si>
    <t>AGRICULTURAL COUNCIL</t>
  </si>
  <si>
    <t>ECONOMIC DEVELOPMENT INCENTIVE PAYMENTS</t>
  </si>
  <si>
    <t>Sheri Crocker</t>
  </si>
  <si>
    <t>John C. Moore</t>
  </si>
  <si>
    <t>CITIZENS' ADVISORY COUNCIL ON FURNISHING AND INTERPRETING THE EXECUTIVE MANSION</t>
  </si>
  <si>
    <t>VIRGINIA WORLD WAR I AND WORLD WAR II COMMEMORATION COMMISSION</t>
  </si>
  <si>
    <t>CENTRAL CAPITAL OUTLAY</t>
  </si>
  <si>
    <t>9(C) REVENUE BONDS</t>
  </si>
  <si>
    <t>9(D) REVENUE BONDS</t>
  </si>
  <si>
    <t>CENTRAL APPROPRIATIONS</t>
  </si>
  <si>
    <t>Elizabeth C. Gibbs</t>
  </si>
  <si>
    <t>DEPARTMENT OF EDUCATION, CENTRAL OFFICE OPERATIONS</t>
  </si>
  <si>
    <t>DR. MARTIN LUTHER KING, JR. MEMORIAL COMMISSION</t>
  </si>
  <si>
    <t>SITTER &amp; BARFOOT VETERANS CARE CENTER</t>
  </si>
  <si>
    <t>COMMONWEALTH'S ATTORNEYS' SERVICES COUNCIL</t>
  </si>
  <si>
    <t>Paula C. Lambert</t>
  </si>
  <si>
    <t>JUVENILE AND DOMESTIC RELATIONS DISTRICT COURTS</t>
  </si>
  <si>
    <t>agency name per signatory card
"Office of the Attorney General" but will continue to use DPB name</t>
  </si>
  <si>
    <t>Vivian Shields</t>
  </si>
  <si>
    <t>For Directive purposes, Agency 200 should be included with 201. Signature Card includes with Agy 765</t>
  </si>
  <si>
    <t>Minni Powell</t>
  </si>
  <si>
    <t>James Sacher</t>
  </si>
  <si>
    <t>Jonathan Martin</t>
  </si>
  <si>
    <t>15200, 15500, 99400, 99600</t>
  </si>
  <si>
    <t>197, 200, 201</t>
  </si>
  <si>
    <t>19700, 20000, 20100</t>
  </si>
  <si>
    <t>Barry M. Wenzig</t>
  </si>
  <si>
    <t>Corrine Louden</t>
  </si>
  <si>
    <t>Renai Reinholtz</t>
  </si>
  <si>
    <t>DEPARTMENT OF WILDLIFE RESOURCES</t>
  </si>
  <si>
    <t>Ida Witherspoon</t>
  </si>
  <si>
    <t>New Agency</t>
  </si>
  <si>
    <t>COMMISSION ON THE MAY 31, 2019 VIRGINIA BEACH MASS SHOOTING</t>
  </si>
  <si>
    <t>COMMISSION TO STUDY SLAVERY AND SUBSEQUENT DE JURE AND DE FACTO RACIAL AND ECONOMIC DISCRIMINATION AGAINST AFRICAN AMERICANS</t>
  </si>
  <si>
    <t>Lisa S. Jackson</t>
  </si>
  <si>
    <t>IN-STATE UNDERGRADUATE TUITION MODERATION</t>
  </si>
  <si>
    <t>MAINTAIN AFFORDABLE ACCESS</t>
  </si>
  <si>
    <t>Removed Agencies</t>
  </si>
  <si>
    <t>129, 149, 164</t>
  </si>
  <si>
    <t>Step 13A</t>
  </si>
  <si>
    <t>Step 13B</t>
  </si>
  <si>
    <t>Step 13C</t>
  </si>
  <si>
    <t>Jannette Waldrop</t>
  </si>
  <si>
    <t>Donald Unmussig</t>
  </si>
  <si>
    <t>Kyle Smith</t>
  </si>
  <si>
    <t>Cindi L. Fellows</t>
  </si>
  <si>
    <t>Fernanda Crandol</t>
  </si>
  <si>
    <t>Amy M. Pearson</t>
  </si>
  <si>
    <t>Sara Page</t>
  </si>
  <si>
    <t>SECRETARY OF LABOR</t>
  </si>
  <si>
    <t>Tyhisha Pittman</t>
  </si>
  <si>
    <t>JAMESTOWN-YORKTOWN COMMEMORATIONS</t>
  </si>
  <si>
    <t>Rhonda Davis</t>
  </si>
  <si>
    <t>DEPARTMENT OF ENERGY</t>
  </si>
  <si>
    <t>Lauren Sumner</t>
  </si>
  <si>
    <t>Nancy Perry</t>
  </si>
  <si>
    <t>Elizabeth Franklin</t>
  </si>
  <si>
    <t>Solomon Girmay</t>
  </si>
  <si>
    <t>BEHAVIORAL HEALTH COMMISSION</t>
  </si>
  <si>
    <t>PULLER VETERANS CARE CENTER</t>
  </si>
  <si>
    <t>JONES AND CABACOY VETERANS CARE CENTER</t>
  </si>
  <si>
    <t>Gabrielle Cordle</t>
  </si>
  <si>
    <t>119, 121, 166, 180, 183, 185, 186, 187, 188, 190, 192, 193, 195, 312, 454, 836, 921</t>
  </si>
  <si>
    <t>11900, 12100, 16600, 18000, 18300, 18500, 18600, 18700, 18800, 19000, 19200, 19300, 19500, 31200, 45400, 83600, 92100</t>
  </si>
  <si>
    <t>12900, 14900, 16400</t>
  </si>
  <si>
    <t>400, 425</t>
  </si>
  <si>
    <t xml:space="preserve"> 40000, 42500</t>
  </si>
  <si>
    <t>OPIOID ABATEMENT AUTHORITY</t>
  </si>
  <si>
    <t>128, 902, 903, 912, 913, 922</t>
  </si>
  <si>
    <t>12800, 90200, 90300, 91200, 91300, 92200</t>
  </si>
  <si>
    <t>DEPARTMENT OF BEHAVIORAL HEALTH AND DEVELOPMENTAL SERVICES</t>
  </si>
  <si>
    <r>
      <t xml:space="preserve">REVISION EXPLANATION
</t>
    </r>
    <r>
      <rPr>
        <sz val="10"/>
        <rFont val="Times New Roman"/>
        <family val="1"/>
      </rPr>
      <t>Provide an explanation for the revision</t>
    </r>
  </si>
  <si>
    <r>
      <t>ORIGINAL
SUBMISSION</t>
    </r>
    <r>
      <rPr>
        <sz val="10"/>
        <rFont val="Times New Roman"/>
        <family val="1"/>
      </rPr>
      <t xml:space="preserve"> 
Deferred Maintenance Amount as of June 30, 2020</t>
    </r>
  </si>
  <si>
    <r>
      <t>REVISED</t>
    </r>
    <r>
      <rPr>
        <sz val="10"/>
        <rFont val="Times New Roman"/>
        <family val="1"/>
      </rPr>
      <t xml:space="preserve"> 
Deferred Maintenance Amount as of June 30, 2020</t>
    </r>
  </si>
  <si>
    <r>
      <t xml:space="preserve">REVISION EXPLANATION
</t>
    </r>
    <r>
      <rPr>
        <sz val="10"/>
        <rFont val="Times New Roman"/>
        <family val="1"/>
      </rPr>
      <t>Provide an explanation for the revision to the Deferred Maintenance Amount as of June 30, 2020</t>
    </r>
  </si>
  <si>
    <r>
      <t>Purpose</t>
    </r>
    <r>
      <rPr>
        <sz val="11"/>
        <rFont val="Times New Roman"/>
        <family val="1"/>
      </rPr>
      <t>:  This tab is to help ensure completeness of this attachment.  After the attachment is completed please answer the following questions.</t>
    </r>
  </si>
  <si>
    <r>
      <t>Reasonableness</t>
    </r>
    <r>
      <rPr>
        <sz val="11"/>
        <rFont val="Times New Roman"/>
        <family val="1"/>
      </rPr>
      <t>:  Do amounts appear reasonable?  Some indications of unreasonable amounts are as follows:</t>
    </r>
  </si>
  <si>
    <r>
      <rPr>
        <b/>
        <sz val="11"/>
        <rFont val="Times New Roman"/>
        <family val="1"/>
      </rPr>
      <t xml:space="preserve">Certification: </t>
    </r>
    <r>
      <rPr>
        <sz val="11"/>
        <rFont val="Times New Roman"/>
        <family val="1"/>
      </rPr>
      <t>Do you certify that you have read and understood the instructions for completing this attachment and that (if you are the reviewer) it has been reviewed and is complete and accurate?</t>
    </r>
  </si>
  <si>
    <r>
      <t>(</t>
    </r>
    <r>
      <rPr>
        <b/>
        <u/>
        <sz val="11"/>
        <rFont val="Times New Roman"/>
        <family val="1"/>
      </rPr>
      <t>Note</t>
    </r>
    <r>
      <rPr>
        <sz val="11"/>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</si>
  <si>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New/Name change</t>
  </si>
  <si>
    <t>Name Change</t>
  </si>
  <si>
    <t>New Agencies</t>
  </si>
  <si>
    <t>Name Changes per DPB</t>
  </si>
  <si>
    <t>Rochelle Altholz</t>
  </si>
  <si>
    <t>Donna M. Brown</t>
  </si>
  <si>
    <t>Arthenia Rachel</t>
  </si>
  <si>
    <t>Control Agency updates</t>
  </si>
  <si>
    <t>COMMISSIONERS FOR THE PROMOTION OF UNIFORMITY OF LEGISLATION IN THE UNITED STATES</t>
  </si>
  <si>
    <t>Leslie Weldon</t>
  </si>
  <si>
    <t>Courtney Shearer</t>
  </si>
  <si>
    <t>Angela Wright</t>
  </si>
  <si>
    <t>SECRETARY OF NATURAL AND HISTORIC RESOURCES</t>
  </si>
  <si>
    <t>SECRETARY OF PUBLIC SAFETY AND HOMELAND SECURITY</t>
  </si>
  <si>
    <t>Annette Sherrill</t>
  </si>
  <si>
    <t>Monica Darden</t>
  </si>
  <si>
    <t>Margaret Libby</t>
  </si>
  <si>
    <t>Patricia Beck</t>
  </si>
  <si>
    <t>Robert Lewis</t>
  </si>
  <si>
    <t>Clara Harris</t>
  </si>
  <si>
    <t>Towanda Vaughan</t>
  </si>
  <si>
    <t>DEPARTMENT OF TRANSPORTATION TRANSFER PAYMENTS</t>
  </si>
  <si>
    <t>Ashley Nusbaum</t>
  </si>
  <si>
    <t>Carla Green</t>
  </si>
  <si>
    <t>152, 155, 994, 996</t>
  </si>
  <si>
    <r>
      <t xml:space="preserve">If </t>
    </r>
    <r>
      <rPr>
        <b/>
        <sz val="10"/>
        <rFont val="Times New Roman"/>
        <family val="1"/>
      </rPr>
      <t>yes</t>
    </r>
    <r>
      <rPr>
        <sz val="10"/>
        <rFont val="Times New Roman"/>
        <family val="1"/>
      </rPr>
      <t xml:space="preserve"> to Step 9, please specify the voucher ID for the payable or directive submission number.</t>
    </r>
  </si>
  <si>
    <t>501, 503</t>
  </si>
  <si>
    <t>Summary of Revisions to "Off-Balance Sheet" Obligations as of June 30, 2023</t>
  </si>
  <si>
    <t>ORIGINAL
SUBMISSION 
Off-Balance Sheet Obligation Amount as of June 30, 2023</t>
  </si>
  <si>
    <t>REVISED 
Off-Balance Sheet Obligation Amount as of June 30, 2023</t>
  </si>
  <si>
    <r>
      <t xml:space="preserve">If </t>
    </r>
    <r>
      <rPr>
        <b/>
        <sz val="10"/>
        <rFont val="Times New Roman"/>
        <family val="1"/>
      </rPr>
      <t>yes</t>
    </r>
    <r>
      <rPr>
        <sz val="10"/>
        <rFont val="Times New Roman"/>
        <family val="1"/>
      </rPr>
      <t xml:space="preserve"> to step 9, what amount was owed as of June 30, 2023, that meets the criteria outlined in Step 9?</t>
    </r>
  </si>
  <si>
    <t>10100, 10500</t>
  </si>
  <si>
    <t>107, 108, 142, 145, 330, 820, 834, 839, 840, 842, 844, 845, 847, 858, 872, 876, 880, 882,883</t>
  </si>
  <si>
    <t>10700, 10800, 14200, 14500, 33000, 82000, 83400, 83900, 84000, 84200, 84400, 84500, 84700, 85800, 87200, 87600, 88000, 88200, 88300</t>
  </si>
  <si>
    <t>removed 870, 878, 879, 881 &amp; 971
added 883</t>
  </si>
  <si>
    <t>122, 949, 950, 951, 984</t>
  </si>
  <si>
    <t>12200, 94900, 95000, 95100, 98400</t>
  </si>
  <si>
    <t>removed 980,989 &amp; 995</t>
  </si>
  <si>
    <t>147, 148, 151, 162, 226, 405</t>
  </si>
  <si>
    <t>14700, 14800, 15100, 16200, 22600, 40500</t>
  </si>
  <si>
    <t>Removed 993</t>
  </si>
  <si>
    <t>OFFICE OF DATA GOVERNANCE AND ANALYTICS</t>
  </si>
  <si>
    <t>DEPARTMENT OF WORKFORCE DEVELOPMENT AND ADVANCEMENT</t>
  </si>
  <si>
    <t>New agency</t>
  </si>
  <si>
    <t>50100, 50300</t>
  </si>
  <si>
    <t>703, 704, 705, 706, 707, 708, 720, 723, 724, 728, 729, 739, 748, 790, 792, 793, 794, 856</t>
  </si>
  <si>
    <t>70300, 70400, 70500, 70600, 70700, 70800, 72000, 72300, 72400, 72800, 72900, 73900, 74800, 79000, 79200, 79300, 79400, 85600</t>
  </si>
  <si>
    <t>VIRGIINIA CANNABIS CONTROL AUTHORITY</t>
  </si>
  <si>
    <t>OFFICE OF DATA GOVERNANCE AND ANALYTICS (Per email from Bryan Duffee, agency 167 is on hold, per request while awaiting legislation) and is in the process of being set up in Cardinal FIN.</t>
  </si>
  <si>
    <t>Per Bryan Duffee, agency is in the process of being set up in Cardinal FIN.</t>
  </si>
  <si>
    <t>AMERICAN REVOLUTION 250 COMMISSION</t>
  </si>
  <si>
    <t>Claire Ivill</t>
  </si>
  <si>
    <t>VIRGINIA CANNABIS CONTROL AUTHORITY</t>
  </si>
  <si>
    <t>Name Change from Virginia Veterans Care Center to Davis &amp; McDaniel Veterans Care Center</t>
  </si>
  <si>
    <t>509</t>
  </si>
  <si>
    <t>Sandra Peterson</t>
  </si>
  <si>
    <t>DAVIS &amp; MCDANIEL VETERANS CARE CENTER</t>
  </si>
  <si>
    <t>Richard M. Whitfield</t>
  </si>
  <si>
    <t>Control Agency Change</t>
  </si>
  <si>
    <t>David M. Morrison</t>
  </si>
  <si>
    <t>Anthony Dib</t>
  </si>
  <si>
    <t xml:space="preserve">New Agency </t>
  </si>
  <si>
    <t>Alicia Diehl</t>
  </si>
  <si>
    <t>Xiaojing Wang</t>
  </si>
  <si>
    <t>Dan Hinderliter</t>
  </si>
  <si>
    <t>Hope Larson</t>
  </si>
  <si>
    <t>Andrew M. Harris</t>
  </si>
  <si>
    <t>Chase Chandler</t>
  </si>
  <si>
    <t>Lauren Katchuk</t>
  </si>
  <si>
    <t>Roberta Gargiulo</t>
  </si>
  <si>
    <t>Will Nixon</t>
  </si>
  <si>
    <t>Laura Brown</t>
  </si>
  <si>
    <t>BROWN V. BOARD OF EDUCATION SCHOLARSHIP COMMITTEE</t>
  </si>
  <si>
    <t>Jamie Patten</t>
  </si>
  <si>
    <t xml:space="preserve">DEPARTMENT OF TREASURY - TRUST FUNDS </t>
  </si>
  <si>
    <t xml:space="preserve">DEPARTMENT OF TREASURY - STATEWIDE ACTIVITIES  </t>
  </si>
  <si>
    <r>
      <t xml:space="preserve">Was any of the amount reported in step 8 owed as of June 30, 2023 and reported as payables in accordance with the 2023 Fiscal Year End Closing Procedures, </t>
    </r>
    <r>
      <rPr>
        <b/>
        <sz val="10"/>
        <color rgb="FF0000FF"/>
        <rFont val="Times New Roman"/>
        <family val="1"/>
      </rPr>
      <t>Authoritative Literature / Guidance for Preparation of GAAP Basis Fund Financial Statement Templates</t>
    </r>
    <r>
      <rPr>
        <sz val="10"/>
        <rFont val="Times New Roman"/>
        <family val="1"/>
      </rPr>
      <t>, or included in directive submissions as of 
June 30, 2023? (yes or no)</t>
    </r>
  </si>
  <si>
    <t>101, 105</t>
  </si>
  <si>
    <t>POWHATAN CORRECTIONAL CENTER</t>
  </si>
  <si>
    <t>VIRGINIA CORRECTIONAL CENTER FOR WOMEN</t>
  </si>
  <si>
    <t>BLAND CORRECTIONAL CENTER</t>
  </si>
  <si>
    <t>JAMES RIVER CORRECTIONAL CENTER</t>
  </si>
  <si>
    <t>STATE FARM ENTERPRISE UNIT</t>
  </si>
  <si>
    <t>BRUNSWICK CORRECTIONAL CENTER</t>
  </si>
  <si>
    <t>SUSSEX ONE STATE PRISON</t>
  </si>
  <si>
    <t>SUSSEX TWO STATE PRISON</t>
  </si>
  <si>
    <t>WALLENS RIDGE STATE PRISON</t>
  </si>
  <si>
    <t>ST. BRIDES CORRECTIONAL CENTER</t>
  </si>
  <si>
    <t>RED ONION STATE PRISON</t>
  </si>
  <si>
    <t>CORRECTIONS--EMPLOYEE RELATIONS AND TRAINING</t>
  </si>
  <si>
    <t>FLUVANNA CORRECTIONAL CENTER FOR WOMEN</t>
  </si>
  <si>
    <t>NOTTOWAY CORRECTIONAL CENTER</t>
  </si>
  <si>
    <t>MARION CORRECTIONAL CENTER</t>
  </si>
  <si>
    <t>BUCKINGHAM CORRECTIONAL CENTER</t>
  </si>
  <si>
    <t>STATE FARM COMPLEX</t>
  </si>
  <si>
    <t>DEERFIELD CORRECTIONAL CENTER</t>
  </si>
  <si>
    <t>AUGUSTA CORRECTIONAL CENTER</t>
  </si>
  <si>
    <t>DEPARTMENT OF CORRECTIONS--DIVISION OF INSTITUTIONS</t>
  </si>
  <si>
    <t>WESTERN REGION CORRECTIONAL FIELD UNITS</t>
  </si>
  <si>
    <t>CENTRAL REGION CORRECTIONAL FIELD UNITS</t>
  </si>
  <si>
    <t>BASKERVILLE CORRECTIONAL CENTER</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</si>
  <si>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</si>
  <si>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</si>
  <si>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</si>
  <si>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</si>
  <si>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</si>
  <si>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</si>
  <si>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</si>
  <si>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</si>
  <si>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</si>
  <si>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</si>
  <si>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</si>
  <si>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SUSSEX I AND II STATE PRISONS COMPLEX</t>
  </si>
  <si>
    <t>RIVER NORTH CORRECTIONAL CENTER</t>
  </si>
  <si>
    <t>CULPEPER CORRECTIONAL FACILITY FOR WOMEN</t>
  </si>
  <si>
    <t>DEPARTMENT OF CORRECTIONS--INSTITUTIONS</t>
  </si>
  <si>
    <t>DEPARTMENT OF CORRECTIONS- Central Activities</t>
  </si>
  <si>
    <t>CENTRAL STATE HOSPITAL</t>
  </si>
  <si>
    <t>EASTERN STATE HOSPITAL</t>
  </si>
  <si>
    <t>SOUTHWESTERN VIRGINIA MENTAL HEALTH INSTITUTE</t>
  </si>
  <si>
    <t>WESTERN STATE HOSPITAL</t>
  </si>
  <si>
    <t>CENTRAL VIRGINIA TRAINING CENTER</t>
  </si>
  <si>
    <t>COMMONWEALTH CENTER FOR CHILDREN AND ADOLESCENTS</t>
  </si>
  <si>
    <t>SOUTHEASTERN VIRGINIA TRAINING CENTER</t>
  </si>
  <si>
    <t>CATAWBA HOSPITAL</t>
  </si>
  <si>
    <t>NORTHERN VIRGINIA MENTAL HEALTH INSTITUTE</t>
  </si>
  <si>
    <t>PIEDMONT GERIATRIC HOSPITAL</t>
  </si>
  <si>
    <t>SOUTHERN VIRGINIA MENTAL HEALTH INSTITUTE</t>
  </si>
  <si>
    <t>HIRAM DAVIS MEDICAL CENTER</t>
  </si>
  <si>
    <t>GRANTS TO LOCALITIES</t>
  </si>
  <si>
    <t>MENTAL HEALTH TREATMENT CENTERS</t>
  </si>
  <si>
    <t>INTELLECTUAL DISABILITIES TRAINING CENTERS</t>
  </si>
  <si>
    <t>VIRGINIA CENTER FOR BEHAVIORAL REHABILITATION</t>
  </si>
  <si>
    <t>107, 108, 142, 145, 330, 820, 834, 839, 840, 842, 844, 845, 847, 858, 872, 876, 880, 882, 883</t>
  </si>
  <si>
    <t>701, 709, 716, 718, 719, 721, 730, 733, 734, 735, 737, 741, 742, 743, 745, 747, 749, 752, 753, 754, 756, 757, 760, 761, 766, 767, 768, 769, 770, 771, 772, 773, 774, 775, 776, 779, 784, 785, 786, 795, 799</t>
  </si>
  <si>
    <t>70100, 70900, 71600, 71800, 71900, 72100, 73000, 73300, 73400, 73500, 73700, 74100, 74200, 74300, 74500, 74700, 74900, 75200, 75300, 75400, 75600, 75700, 76000, 76100, 76600, 76700, 76800, 76900, 77000, 77100, 77200, 77300, 77400, 77500, 77600, 77900, 78400, 78500, 78600, 79500, 79900</t>
  </si>
  <si>
    <t>LAWRENCEVILLE CORRECTIONAL CENTER</t>
  </si>
  <si>
    <t>**added 784 per communications with GA on 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</si>
</sst>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1" formatCode="_(* #,##0_);_(* \(#,##0\);_(* &quot;-&quot;_);_(@_)"/>
    <numFmt numFmtId="43" formatCode="_(* #,##0.00_);_(* \(#,##0.00\);_(* &quot;-&quot;??_);_(@_)"/>
    <numFmt numFmtId="164" formatCode="General_)"/>
    <numFmt numFmtId="165" formatCode="_(* #,##0_);_(* \(#,##0\);_(* &quot;-&quot;??_);_(@_)"/>
    <numFmt numFmtId="166" formatCode="mmmm\ d\,\ yyyy"/>
    <numFmt numFmtId="167" formatCode="mm/dd/yy;@"/>
    <numFmt numFmtId="168" formatCode="&quot;$&quot;#,##0\ ;\(&quot;$&quot;#,##0\)"/>
    <numFmt numFmtId="169" formatCode="[&lt;=9999999]###\-####;\(###\)\ ###\-####"/>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s>
  <fonts count="49" x14ac:knownFonts="1">
    <font>
      <sz val="10"/>
      <name val="Arial"/>
    </font>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Courier"/>
      <family val="3"/>
    </font>
    <font>
      <sz val="10"/>
      <color indexed="81"/>
      <name val="Arial"/>
      <family val="2"/>
    </font>
    <font>
      <b/>
      <sz val="10"/>
      <name val="Arial"/>
      <family val="2"/>
    </font>
    <font>
      <sz val="12"/>
      <color indexed="24"/>
      <name val="Arial"/>
      <family val="2"/>
    </font>
    <font>
      <b/>
      <sz val="14"/>
      <color indexed="24"/>
      <name val="Arial"/>
      <family val="2"/>
    </font>
    <font>
      <b/>
      <sz val="12"/>
      <color indexed="24"/>
      <name val="Arial"/>
      <family val="2"/>
    </font>
    <font>
      <sz val="10"/>
      <name val="Times New Roman"/>
      <family val="1"/>
    </font>
    <font>
      <sz val="8"/>
      <name val="Times New Roman"/>
      <family val="1"/>
    </font>
    <font>
      <sz val="10"/>
      <color indexed="8"/>
      <name val="MS Sans Serif"/>
      <family val="2"/>
    </font>
    <font>
      <b/>
      <sz val="8"/>
      <color indexed="8"/>
      <name val="Verdana"/>
      <family val="2"/>
    </font>
    <font>
      <sz val="8"/>
      <color indexed="8"/>
      <name val="Verdana"/>
      <family val="2"/>
    </font>
    <font>
      <sz val="8"/>
      <name val="Verdana"/>
      <family val="2"/>
    </font>
    <font>
      <b/>
      <sz val="8"/>
      <name val="Verdana"/>
      <family val="2"/>
    </font>
    <font>
      <b/>
      <sz val="10"/>
      <name val="Times New Roman"/>
      <family val="1"/>
    </font>
    <font>
      <b/>
      <sz val="10"/>
      <color indexed="8"/>
      <name val="Times New Roman"/>
      <family val="1"/>
    </font>
    <font>
      <b/>
      <sz val="10"/>
      <color indexed="8"/>
      <name val="Arial"/>
      <family val="2"/>
    </font>
    <font>
      <b/>
      <u/>
      <sz val="10"/>
      <color rgb="FF0000FF"/>
      <name val="Times New Roman"/>
      <family val="1"/>
    </font>
    <font>
      <u/>
      <sz val="10"/>
      <color theme="10"/>
      <name val="Arial"/>
      <family val="2"/>
    </font>
    <font>
      <b/>
      <sz val="8"/>
      <name val="Times New Roman"/>
      <family val="1"/>
    </font>
    <font>
      <b/>
      <sz val="9"/>
      <name val="Times New Roman"/>
      <family val="1"/>
    </font>
    <font>
      <sz val="9"/>
      <name val="Times New Roman"/>
      <family val="1"/>
    </font>
    <font>
      <b/>
      <sz val="8"/>
      <color indexed="8"/>
      <name val="Times New Roman"/>
      <family val="1"/>
    </font>
    <font>
      <sz val="8"/>
      <color rgb="FFFF0000"/>
      <name val="Times New Roman"/>
      <family val="1"/>
    </font>
    <font>
      <sz val="8"/>
      <color rgb="FFFF0000"/>
      <name val="Arial"/>
      <family val="2"/>
    </font>
    <font>
      <sz val="10"/>
      <color rgb="FFFF0000"/>
      <name val="Arial"/>
      <family val="2"/>
    </font>
    <font>
      <b/>
      <u/>
      <sz val="9"/>
      <color indexed="12"/>
      <name val="Times New Roman"/>
      <family val="1"/>
    </font>
    <font>
      <b/>
      <u/>
      <sz val="10"/>
      <color indexed="12"/>
      <name val="Times New Roman"/>
      <family val="1"/>
    </font>
    <font>
      <b/>
      <sz val="11"/>
      <name val="Times New Roman"/>
      <family val="1"/>
    </font>
    <font>
      <sz val="10"/>
      <color indexed="8"/>
      <name val="Times New Roman"/>
      <family val="1"/>
    </font>
    <font>
      <b/>
      <sz val="10"/>
      <color rgb="FF0000FF"/>
      <name val="Times New Roman"/>
      <family val="1"/>
    </font>
    <font>
      <sz val="8"/>
      <color indexed="81"/>
      <name val="Times New Roman"/>
      <family val="1"/>
    </font>
    <font>
      <b/>
      <sz val="8"/>
      <color indexed="81"/>
      <name val="Times New Roman"/>
      <family val="1"/>
    </font>
    <font>
      <sz val="11"/>
      <color indexed="81"/>
      <name val="Times New Roman"/>
      <family val="1"/>
    </font>
    <font>
      <sz val="11"/>
      <name val="Times New Roman"/>
      <family val="1"/>
    </font>
    <font>
      <b/>
      <u/>
      <sz val="11"/>
      <name val="Times New Roman"/>
      <family val="1"/>
    </font>
    <font>
      <b/>
      <i/>
      <sz val="10"/>
      <color rgb="FFFF0000"/>
      <name val="Arial"/>
      <family val="2"/>
    </font>
    <font>
      <b/>
      <u/>
      <sz val="8"/>
      <name val="Times New Roman"/>
      <family val="1"/>
    </font>
    <font>
      <b/>
      <sz val="9"/>
      <color indexed="81"/>
      <name val="Tahoma"/>
      <family val="2"/>
    </font>
    <font>
      <sz val="9"/>
      <color indexed="81"/>
      <name val="Tahoma"/>
      <family val="2"/>
    </font>
    <font>
      <b/>
      <sz val="10"/>
      <color rgb="FFFF0000"/>
      <name val="Arial"/>
      <family val="2"/>
    </font>
    <font>
      <sz val="8"/>
      <color theme="1"/>
      <name val="Times New Roman"/>
      <family val="2"/>
    </font>
    <font>
      <sz val="12"/>
      <color rgb="FFFF0000"/>
      <name val="Times New Roman"/>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4">
    <xf numFmtId="0" fontId="0" fillId="0" borderId="0"/>
    <xf numFmtId="43" fontId="5" fillId="0" borderId="0" applyFont="0" applyFill="0" applyBorder="0" applyAlignment="0" applyProtection="0"/>
    <xf numFmtId="3" fontId="10" fillId="0" borderId="0" applyFont="0" applyFill="0" applyBorder="0" applyAlignment="0" applyProtection="0"/>
    <xf numFmtId="168"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 fillId="0" borderId="0"/>
    <xf numFmtId="0" fontId="10" fillId="0" borderId="0"/>
    <xf numFmtId="0" fontId="5" fillId="0" borderId="0"/>
    <xf numFmtId="0" fontId="14" fillId="0" borderId="0"/>
    <xf numFmtId="0" fontId="15" fillId="0" borderId="0"/>
    <xf numFmtId="164" fontId="7" fillId="0" borderId="0"/>
    <xf numFmtId="0" fontId="10" fillId="0" borderId="1" applyNumberFormat="0" applyFont="0" applyFill="0" applyAlignment="0" applyProtection="0"/>
    <xf numFmtId="0" fontId="24" fillId="0" borderId="0" applyNumberFormat="0" applyFill="0" applyBorder="0" applyAlignment="0" applyProtection="0">
      <alignment vertical="top"/>
      <protection locked="0"/>
    </xf>
    <xf numFmtId="0" fontId="13" fillId="0" borderId="0"/>
    <xf numFmtId="0" fontId="5" fillId="0" borderId="0"/>
    <xf numFmtId="170" fontId="5" fillId="0" borderId="0"/>
    <xf numFmtId="171" fontId="5" fillId="0" borderId="0"/>
    <xf numFmtId="172" fontId="5" fillId="0" borderId="0"/>
    <xf numFmtId="173" fontId="5" fillId="0" borderId="0"/>
    <xf numFmtId="174" fontId="5" fillId="0" borderId="0"/>
    <xf numFmtId="175" fontId="5" fillId="0" borderId="0"/>
    <xf numFmtId="176" fontId="5" fillId="0" borderId="0"/>
    <xf numFmtId="177" fontId="5" fillId="0" borderId="0"/>
    <xf numFmtId="178" fontId="5" fillId="0" borderId="0"/>
    <xf numFmtId="179" fontId="5" fillId="0" borderId="0"/>
    <xf numFmtId="180" fontId="5" fillId="0" borderId="0"/>
    <xf numFmtId="49" fontId="5" fillId="0" borderId="0"/>
    <xf numFmtId="0" fontId="4" fillId="0" borderId="0"/>
    <xf numFmtId="0" fontId="3" fillId="0" borderId="0"/>
    <xf numFmtId="0" fontId="2" fillId="0" borderId="0"/>
    <xf numFmtId="0" fontId="1" fillId="0" borderId="0"/>
  </cellStyleXfs>
  <cellXfs count="230">
    <xf numFmtId="0" fontId="0" fillId="0" borderId="0" xfId="0"/>
    <xf numFmtId="0" fontId="16" fillId="0" borderId="0" xfId="0" applyFont="1" applyAlignment="1">
      <alignment horizontal="left"/>
    </xf>
    <xf numFmtId="0" fontId="17" fillId="0" borderId="0" xfId="0" applyFont="1"/>
    <xf numFmtId="0" fontId="18" fillId="0" borderId="0" xfId="0" applyFont="1"/>
    <xf numFmtId="0" fontId="19" fillId="0" borderId="0" xfId="0" applyFont="1" applyAlignment="1">
      <alignment horizontal="left"/>
    </xf>
    <xf numFmtId="0" fontId="18" fillId="0" borderId="0" xfId="0" applyFont="1" applyAlignment="1">
      <alignment horizontal="left"/>
    </xf>
    <xf numFmtId="0" fontId="19" fillId="0" borderId="2" xfId="0" applyFont="1" applyBorder="1" applyAlignment="1">
      <alignment horizontal="left"/>
    </xf>
    <xf numFmtId="0" fontId="16" fillId="0" borderId="2" xfId="0" applyFont="1" applyBorder="1" applyAlignment="1">
      <alignment horizontal="center" vertical="top" wrapText="1"/>
    </xf>
    <xf numFmtId="0" fontId="18" fillId="0" borderId="0" xfId="0" applyFont="1" applyAlignment="1">
      <alignment horizontal="center"/>
    </xf>
    <xf numFmtId="0" fontId="18" fillId="0" borderId="2" xfId="0" applyFont="1" applyBorder="1" applyAlignment="1">
      <alignment horizontal="left"/>
    </xf>
    <xf numFmtId="0" fontId="17" fillId="0" borderId="2" xfId="0" applyFont="1" applyBorder="1" applyAlignment="1">
      <alignment vertical="top" wrapText="1"/>
    </xf>
    <xf numFmtId="0" fontId="18" fillId="0" borderId="2" xfId="0" applyFont="1" applyBorder="1"/>
    <xf numFmtId="0" fontId="18" fillId="0" borderId="2" xfId="0" applyFont="1" applyBorder="1" applyAlignment="1">
      <alignment horizontal="left" wrapText="1"/>
    </xf>
    <xf numFmtId="0" fontId="17" fillId="0" borderId="2" xfId="0" applyFont="1" applyBorder="1" applyAlignment="1">
      <alignment vertical="center" wrapText="1"/>
    </xf>
    <xf numFmtId="0" fontId="20" fillId="0" borderId="2" xfId="0" applyFont="1" applyBorder="1" applyAlignment="1">
      <alignment horizontal="center" wrapText="1"/>
    </xf>
    <xf numFmtId="0" fontId="20" fillId="0" borderId="0" xfId="0" applyFont="1" applyAlignment="1">
      <alignment horizontal="center" wrapText="1"/>
    </xf>
    <xf numFmtId="0" fontId="13" fillId="0" borderId="0" xfId="0" applyFont="1"/>
    <xf numFmtId="0" fontId="24" fillId="0" borderId="2" xfId="15" applyBorder="1" applyAlignment="1" applyProtection="1">
      <alignment vertical="top" wrapText="1"/>
    </xf>
    <xf numFmtId="0" fontId="13" fillId="2" borderId="2" xfId="0" applyFont="1" applyFill="1" applyBorder="1" applyAlignment="1" applyProtection="1">
      <alignment horizontal="center"/>
      <protection locked="0"/>
    </xf>
    <xf numFmtId="0" fontId="13" fillId="0" borderId="0" xfId="8" applyFont="1"/>
    <xf numFmtId="0" fontId="26" fillId="0" borderId="0" xfId="10" applyFont="1" applyAlignment="1">
      <alignment horizontal="left" vertical="top"/>
    </xf>
    <xf numFmtId="38" fontId="27" fillId="0" borderId="0" xfId="11" applyNumberFormat="1" applyFont="1" applyAlignment="1">
      <alignment horizontal="left" vertical="top"/>
    </xf>
    <xf numFmtId="0" fontId="13" fillId="0" borderId="0" xfId="16"/>
    <xf numFmtId="0" fontId="27" fillId="0" borderId="0" xfId="11" applyFont="1"/>
    <xf numFmtId="49" fontId="13" fillId="0" borderId="0" xfId="16" applyNumberFormat="1" applyAlignment="1">
      <alignment horizontal="left" vertical="top" wrapText="1"/>
    </xf>
    <xf numFmtId="0" fontId="26" fillId="0" borderId="0" xfId="8" applyFont="1"/>
    <xf numFmtId="0" fontId="20" fillId="0" borderId="0" xfId="8" applyFont="1"/>
    <xf numFmtId="0" fontId="13" fillId="0" borderId="0" xfId="8" applyFont="1" applyAlignment="1">
      <alignment horizontal="center" wrapText="1"/>
    </xf>
    <xf numFmtId="0" fontId="13" fillId="0" borderId="0" xfId="17" applyFont="1"/>
    <xf numFmtId="0" fontId="13" fillId="0" borderId="8" xfId="17" applyFont="1" applyBorder="1" applyAlignment="1">
      <alignment horizontal="center" vertical="top" wrapText="1"/>
    </xf>
    <xf numFmtId="0" fontId="13" fillId="0" borderId="0" xfId="17" applyFont="1" applyAlignment="1">
      <alignment vertical="top" wrapText="1"/>
    </xf>
    <xf numFmtId="0" fontId="20" fillId="0" borderId="0" xfId="17" applyFont="1" applyAlignment="1">
      <alignment vertical="top" wrapText="1"/>
    </xf>
    <xf numFmtId="0" fontId="13" fillId="0" borderId="0" xfId="8" applyFont="1" applyAlignment="1">
      <alignment horizontal="justify" wrapText="1"/>
    </xf>
    <xf numFmtId="0" fontId="20" fillId="0" borderId="0" xfId="8" applyFont="1" applyAlignment="1">
      <alignment horizontal="right"/>
    </xf>
    <xf numFmtId="0" fontId="20" fillId="0" borderId="0" xfId="17" applyFont="1"/>
    <xf numFmtId="0" fontId="13" fillId="0" borderId="0" xfId="10" applyFont="1" applyAlignment="1">
      <alignment horizontal="right" vertical="top"/>
    </xf>
    <xf numFmtId="167" fontId="13" fillId="2" borderId="2" xfId="17" applyNumberFormat="1" applyFont="1" applyFill="1" applyBorder="1" applyProtection="1">
      <protection locked="0"/>
    </xf>
    <xf numFmtId="38" fontId="27" fillId="0" borderId="0" xfId="11" applyNumberFormat="1" applyFont="1"/>
    <xf numFmtId="0" fontId="13" fillId="0" borderId="0" xfId="17" applyFont="1" applyAlignment="1">
      <alignment horizontal="center" vertical="top" wrapText="1"/>
    </xf>
    <xf numFmtId="0" fontId="13" fillId="2" borderId="2" xfId="17" applyFont="1" applyFill="1" applyBorder="1" applyAlignment="1">
      <alignment vertical="top" wrapText="1"/>
    </xf>
    <xf numFmtId="167" fontId="13" fillId="0" borderId="0" xfId="17" applyNumberFormat="1" applyFont="1"/>
    <xf numFmtId="0" fontId="13" fillId="4" borderId="2" xfId="0" applyFont="1" applyFill="1" applyBorder="1" applyAlignment="1" applyProtection="1">
      <alignment wrapText="1"/>
      <protection locked="0"/>
    </xf>
    <xf numFmtId="49" fontId="18" fillId="0" borderId="2" xfId="0" applyNumberFormat="1" applyFont="1" applyBorder="1"/>
    <xf numFmtId="49" fontId="28" fillId="5" borderId="2" xfId="12" applyNumberFormat="1" applyFont="1" applyFill="1" applyBorder="1" applyAlignment="1">
      <alignment horizontal="center" vertical="center" wrapText="1"/>
    </xf>
    <xf numFmtId="49" fontId="28" fillId="3" borderId="2" xfId="12" applyNumberFormat="1" applyFont="1" applyFill="1" applyBorder="1" applyAlignment="1">
      <alignment horizontal="center" vertical="center"/>
    </xf>
    <xf numFmtId="167" fontId="13" fillId="2" borderId="2" xfId="0" applyNumberFormat="1" applyFont="1" applyFill="1" applyBorder="1" applyAlignment="1" applyProtection="1">
      <alignment horizontal="center"/>
      <protection locked="0"/>
    </xf>
    <xf numFmtId="0" fontId="17" fillId="0" borderId="0" xfId="0" applyFont="1" applyAlignment="1">
      <alignment vertical="top" wrapText="1"/>
    </xf>
    <xf numFmtId="49" fontId="14" fillId="0" borderId="0" xfId="0" applyNumberFormat="1" applyFont="1" applyAlignment="1">
      <alignment horizontal="right"/>
    </xf>
    <xf numFmtId="49" fontId="18" fillId="0" borderId="0" xfId="0" applyNumberFormat="1" applyFont="1"/>
    <xf numFmtId="3" fontId="27" fillId="0" borderId="0" xfId="1" applyNumberFormat="1" applyFont="1" applyProtection="1"/>
    <xf numFmtId="165" fontId="13" fillId="0" borderId="0" xfId="1" applyNumberFormat="1" applyFont="1" applyAlignment="1" applyProtection="1">
      <alignment horizontal="left"/>
    </xf>
    <xf numFmtId="3" fontId="27" fillId="0" borderId="2" xfId="1" applyNumberFormat="1" applyFont="1" applyBorder="1" applyAlignment="1" applyProtection="1">
      <alignment horizontal="center"/>
    </xf>
    <xf numFmtId="3" fontId="27" fillId="0" borderId="2" xfId="1" applyNumberFormat="1" applyFont="1" applyBorder="1" applyAlignment="1" applyProtection="1">
      <alignment horizontal="center" wrapText="1"/>
    </xf>
    <xf numFmtId="3" fontId="27" fillId="0" borderId="0" xfId="1" applyNumberFormat="1" applyFont="1" applyAlignment="1" applyProtection="1">
      <alignment horizontal="center"/>
    </xf>
    <xf numFmtId="165" fontId="13" fillId="0" borderId="2" xfId="1" applyNumberFormat="1" applyFont="1" applyBorder="1" applyAlignment="1" applyProtection="1">
      <alignment horizontal="center" wrapText="1"/>
    </xf>
    <xf numFmtId="0" fontId="13" fillId="2" borderId="2" xfId="0" applyFont="1" applyFill="1" applyBorder="1" applyAlignment="1" applyProtection="1">
      <alignment horizontal="left"/>
      <protection locked="0"/>
    </xf>
    <xf numFmtId="0" fontId="13" fillId="0" borderId="2" xfId="0" applyFont="1" applyBorder="1" applyAlignment="1" applyProtection="1">
      <alignment horizontal="left" wrapText="1"/>
      <protection hidden="1"/>
    </xf>
    <xf numFmtId="49" fontId="13" fillId="2" borderId="2" xfId="1" applyNumberFormat="1" applyFont="1" applyFill="1" applyBorder="1" applyAlignment="1" applyProtection="1">
      <alignment horizontal="left" wrapText="1"/>
      <protection locked="0"/>
    </xf>
    <xf numFmtId="0" fontId="13" fillId="2" borderId="2" xfId="0" applyFont="1" applyFill="1" applyBorder="1" applyAlignment="1" applyProtection="1">
      <alignment horizontal="left" wrapText="1"/>
      <protection locked="0"/>
    </xf>
    <xf numFmtId="41" fontId="13" fillId="2" borderId="2" xfId="1" applyNumberFormat="1" applyFont="1" applyFill="1" applyBorder="1" applyAlignment="1" applyProtection="1">
      <alignment horizontal="right" wrapText="1"/>
      <protection locked="0"/>
    </xf>
    <xf numFmtId="165" fontId="13" fillId="2" borderId="2" xfId="1" applyNumberFormat="1" applyFont="1" applyFill="1" applyBorder="1" applyAlignment="1" applyProtection="1">
      <alignment horizontal="right" wrapText="1"/>
      <protection locked="0"/>
    </xf>
    <xf numFmtId="0" fontId="13" fillId="2" borderId="2" xfId="0" applyFont="1" applyFill="1" applyBorder="1" applyProtection="1">
      <protection locked="0"/>
    </xf>
    <xf numFmtId="41" fontId="13" fillId="2" borderId="2" xfId="0" applyNumberFormat="1" applyFont="1" applyFill="1" applyBorder="1" applyProtection="1">
      <protection locked="0"/>
    </xf>
    <xf numFmtId="0" fontId="13" fillId="2" borderId="2" xfId="0" applyFont="1" applyFill="1" applyBorder="1" applyAlignment="1" applyProtection="1">
      <alignment wrapText="1"/>
      <protection locked="0"/>
    </xf>
    <xf numFmtId="41" fontId="13" fillId="2" borderId="2" xfId="0" applyNumberFormat="1" applyFont="1" applyFill="1" applyBorder="1" applyAlignment="1" applyProtection="1">
      <alignment horizontal="right" wrapText="1"/>
      <protection locked="0"/>
    </xf>
    <xf numFmtId="0" fontId="13" fillId="2" borderId="2" xfId="0" applyFont="1" applyFill="1" applyBorder="1" applyAlignment="1" applyProtection="1">
      <alignment horizontal="right" wrapText="1"/>
      <protection locked="0"/>
    </xf>
    <xf numFmtId="49" fontId="13" fillId="2" borderId="2" xfId="1" applyNumberFormat="1" applyFont="1" applyFill="1" applyBorder="1" applyAlignment="1" applyProtection="1">
      <alignment wrapText="1"/>
      <protection locked="0"/>
    </xf>
    <xf numFmtId="49" fontId="13" fillId="2" borderId="2" xfId="0" applyNumberFormat="1" applyFont="1" applyFill="1" applyBorder="1" applyAlignment="1" applyProtection="1">
      <alignment horizontal="left" wrapText="1"/>
      <protection locked="0"/>
    </xf>
    <xf numFmtId="165" fontId="13" fillId="0" borderId="0" xfId="1" applyNumberFormat="1" applyFont="1" applyBorder="1" applyAlignment="1" applyProtection="1">
      <alignment horizontal="left"/>
    </xf>
    <xf numFmtId="0" fontId="40" fillId="0" borderId="0" xfId="17" applyFont="1" applyAlignment="1">
      <alignment horizontal="center" vertical="top" wrapText="1"/>
    </xf>
    <xf numFmtId="0" fontId="40" fillId="0" borderId="0" xfId="17" applyFont="1" applyAlignment="1">
      <alignment vertical="top" wrapText="1"/>
    </xf>
    <xf numFmtId="0" fontId="40" fillId="0" borderId="3" xfId="8" applyFont="1" applyBorder="1" applyAlignment="1">
      <alignment horizontal="center" vertical="center" wrapText="1"/>
    </xf>
    <xf numFmtId="37" fontId="13" fillId="2" borderId="2" xfId="1" applyNumberFormat="1" applyFont="1" applyFill="1" applyBorder="1" applyAlignment="1" applyProtection="1">
      <alignment wrapText="1"/>
      <protection locked="0"/>
    </xf>
    <xf numFmtId="49" fontId="9" fillId="3" borderId="0" xfId="12" applyNumberFormat="1" applyFont="1" applyFill="1" applyAlignment="1">
      <alignment horizontal="center" wrapText="1"/>
    </xf>
    <xf numFmtId="49" fontId="22" fillId="3" borderId="0" xfId="12" applyNumberFormat="1" applyFont="1" applyFill="1" applyAlignment="1">
      <alignment horizontal="center" wrapText="1"/>
    </xf>
    <xf numFmtId="49" fontId="22" fillId="5" borderId="0" xfId="12" applyNumberFormat="1" applyFont="1" applyFill="1" applyAlignment="1">
      <alignment horizontal="center" wrapText="1"/>
    </xf>
    <xf numFmtId="0" fontId="42" fillId="0" borderId="0" xfId="33" applyFont="1"/>
    <xf numFmtId="49" fontId="14" fillId="0" borderId="2" xfId="33" applyNumberFormat="1" applyFont="1" applyBorder="1"/>
    <xf numFmtId="49" fontId="14" fillId="0" borderId="2" xfId="33" applyNumberFormat="1" applyFont="1" applyBorder="1" applyAlignment="1">
      <alignment horizontal="center" wrapText="1"/>
    </xf>
    <xf numFmtId="49" fontId="6" fillId="0" borderId="0" xfId="33" applyNumberFormat="1" applyFont="1"/>
    <xf numFmtId="49" fontId="30" fillId="0" borderId="0" xfId="33" applyNumberFormat="1" applyFont="1"/>
    <xf numFmtId="49" fontId="30" fillId="0" borderId="0" xfId="33" applyNumberFormat="1" applyFont="1" applyAlignment="1">
      <alignment horizontal="left" wrapText="1"/>
    </xf>
    <xf numFmtId="49" fontId="30" fillId="0" borderId="0" xfId="33" applyNumberFormat="1" applyFont="1" applyAlignment="1">
      <alignment wrapText="1"/>
    </xf>
    <xf numFmtId="49" fontId="6" fillId="0" borderId="0" xfId="33" applyNumberFormat="1" applyFont="1" applyAlignment="1">
      <alignment horizontal="left"/>
    </xf>
    <xf numFmtId="49" fontId="14" fillId="0" borderId="2" xfId="0" applyNumberFormat="1" applyFont="1" applyBorder="1" applyAlignment="1">
      <alignment horizontal="center" wrapText="1"/>
    </xf>
    <xf numFmtId="0" fontId="14" fillId="0" borderId="2" xfId="33" applyFont="1" applyBorder="1" applyAlignment="1">
      <alignment horizontal="center"/>
    </xf>
    <xf numFmtId="3" fontId="14" fillId="0" borderId="2" xfId="33" applyNumberFormat="1" applyFont="1" applyBorder="1" applyAlignment="1">
      <alignment horizontal="center" wrapText="1"/>
    </xf>
    <xf numFmtId="49" fontId="28" fillId="0" borderId="2" xfId="12" applyNumberFormat="1" applyFont="1" applyBorder="1" applyAlignment="1">
      <alignment horizontal="center" vertical="center" wrapText="1"/>
    </xf>
    <xf numFmtId="0" fontId="13" fillId="2" borderId="2" xfId="17" applyFont="1" applyFill="1" applyBorder="1" applyAlignment="1" applyProtection="1">
      <alignment vertical="center" wrapText="1"/>
      <protection locked="0"/>
    </xf>
    <xf numFmtId="0" fontId="20" fillId="0" borderId="5" xfId="10" applyFont="1" applyBorder="1" applyAlignment="1">
      <alignment horizontal="left" vertical="top"/>
    </xf>
    <xf numFmtId="0" fontId="13" fillId="0" borderId="6" xfId="0" applyFont="1" applyBorder="1" applyAlignment="1">
      <alignment horizontal="left"/>
    </xf>
    <xf numFmtId="0" fontId="13" fillId="0" borderId="7" xfId="0" applyFont="1" applyBorder="1" applyAlignment="1">
      <alignment horizontal="left"/>
    </xf>
    <xf numFmtId="0" fontId="21" fillId="0" borderId="4" xfId="9" applyFont="1" applyBorder="1"/>
    <xf numFmtId="0" fontId="13" fillId="0" borderId="0" xfId="0" applyFont="1" applyAlignment="1">
      <alignment wrapText="1"/>
    </xf>
    <xf numFmtId="0" fontId="27" fillId="0" borderId="0" xfId="0" applyFont="1" applyAlignment="1">
      <alignment horizontal="center"/>
    </xf>
    <xf numFmtId="0" fontId="27" fillId="0" borderId="0" xfId="0" applyFont="1"/>
    <xf numFmtId="0" fontId="20" fillId="0" borderId="5" xfId="0" applyFont="1" applyBorder="1" applyAlignment="1">
      <alignment horizontal="left"/>
    </xf>
    <xf numFmtId="0" fontId="20" fillId="0" borderId="5" xfId="10" applyFont="1" applyBorder="1" applyAlignment="1">
      <alignment horizontal="left"/>
    </xf>
    <xf numFmtId="166" fontId="20" fillId="0" borderId="5" xfId="10" applyNumberFormat="1" applyFont="1" applyBorder="1" applyAlignment="1">
      <alignment horizontal="left"/>
    </xf>
    <xf numFmtId="167" fontId="13" fillId="0" borderId="0" xfId="0" applyNumberFormat="1" applyFont="1" applyAlignment="1">
      <alignment wrapText="1"/>
    </xf>
    <xf numFmtId="0" fontId="34" fillId="0" borderId="0" xfId="0" applyFont="1" applyAlignment="1">
      <alignment horizontal="left"/>
    </xf>
    <xf numFmtId="0" fontId="27" fillId="0" borderId="0" xfId="0" applyFont="1" applyAlignment="1">
      <alignment horizontal="left"/>
    </xf>
    <xf numFmtId="0" fontId="26" fillId="0" borderId="0" xfId="0" applyFont="1" applyAlignment="1">
      <alignment horizontal="left"/>
    </xf>
    <xf numFmtId="0" fontId="13" fillId="0" borderId="0" xfId="0" applyFont="1" applyAlignment="1">
      <alignment horizontal="left"/>
    </xf>
    <xf numFmtId="0" fontId="27" fillId="0" borderId="2" xfId="0" applyFont="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center" wrapText="1"/>
    </xf>
    <xf numFmtId="0" fontId="13" fillId="0" borderId="0" xfId="0" applyFont="1" applyAlignment="1">
      <alignment horizontal="center"/>
    </xf>
    <xf numFmtId="0" fontId="13" fillId="0" borderId="2" xfId="0" applyFont="1" applyBorder="1" applyAlignment="1">
      <alignment horizontal="left"/>
    </xf>
    <xf numFmtId="41" fontId="13" fillId="2" borderId="2" xfId="1" applyNumberFormat="1" applyFont="1" applyFill="1" applyBorder="1" applyAlignment="1" applyProtection="1">
      <alignment horizontal="right" wrapText="1"/>
    </xf>
    <xf numFmtId="165" fontId="13" fillId="2" borderId="2" xfId="1" applyNumberFormat="1" applyFont="1" applyFill="1" applyBorder="1" applyAlignment="1" applyProtection="1">
      <alignment horizontal="right" wrapText="1"/>
    </xf>
    <xf numFmtId="49" fontId="13" fillId="0" borderId="0" xfId="13" applyNumberFormat="1" applyFont="1" applyAlignment="1">
      <alignment horizontal="left"/>
    </xf>
    <xf numFmtId="0" fontId="13" fillId="0" borderId="0" xfId="0" applyFont="1" applyAlignment="1">
      <alignment horizontal="left" wrapText="1"/>
    </xf>
    <xf numFmtId="0" fontId="27" fillId="0" borderId="2" xfId="0" applyFont="1" applyBorder="1" applyAlignment="1">
      <alignment horizontal="left"/>
    </xf>
    <xf numFmtId="0" fontId="14" fillId="0" borderId="0" xfId="0" applyFont="1" applyAlignment="1">
      <alignment horizontal="right"/>
    </xf>
    <xf numFmtId="49" fontId="13" fillId="0" borderId="0" xfId="0" applyNumberFormat="1" applyFont="1" applyAlignment="1">
      <alignment horizontal="left"/>
    </xf>
    <xf numFmtId="49" fontId="14" fillId="0" borderId="0" xfId="0" quotePrefix="1" applyNumberFormat="1" applyFont="1" applyAlignment="1">
      <alignment horizontal="right"/>
    </xf>
    <xf numFmtId="0" fontId="14" fillId="0" borderId="0" xfId="0" applyFont="1" applyAlignment="1">
      <alignment horizontal="left"/>
    </xf>
    <xf numFmtId="49" fontId="35" fillId="0" borderId="0" xfId="0" applyNumberFormat="1" applyFont="1" applyAlignment="1">
      <alignment horizontal="left" wrapText="1"/>
    </xf>
    <xf numFmtId="0" fontId="27" fillId="0" borderId="0" xfId="0" applyFont="1" applyAlignment="1">
      <alignment wrapText="1"/>
    </xf>
    <xf numFmtId="49" fontId="13" fillId="0" borderId="0" xfId="0" applyNumberFormat="1" applyFont="1" applyAlignment="1">
      <alignment horizontal="left" wrapText="1"/>
    </xf>
    <xf numFmtId="49" fontId="1" fillId="0" borderId="0" xfId="33" applyNumberFormat="1"/>
    <xf numFmtId="49" fontId="14" fillId="0" borderId="2" xfId="33" applyNumberFormat="1" applyFont="1" applyBorder="1" applyAlignment="1">
      <alignment horizontal="center"/>
    </xf>
    <xf numFmtId="0" fontId="1" fillId="0" borderId="0" xfId="33"/>
    <xf numFmtId="49" fontId="25" fillId="3" borderId="2" xfId="33" applyNumberFormat="1" applyFont="1" applyFill="1" applyBorder="1" applyAlignment="1">
      <alignment horizontal="center" vertical="center" wrapText="1"/>
    </xf>
    <xf numFmtId="49" fontId="25" fillId="5" borderId="2" xfId="33" applyNumberFormat="1" applyFont="1" applyFill="1" applyBorder="1" applyAlignment="1">
      <alignment horizontal="center" vertical="center" wrapText="1"/>
    </xf>
    <xf numFmtId="49" fontId="25" fillId="3" borderId="2" xfId="33" applyNumberFormat="1" applyFont="1" applyFill="1" applyBorder="1" applyAlignment="1">
      <alignment horizontal="center" vertical="center"/>
    </xf>
    <xf numFmtId="49" fontId="9" fillId="0" borderId="0" xfId="33" applyNumberFormat="1" applyFont="1" applyAlignment="1">
      <alignment horizontal="left"/>
    </xf>
    <xf numFmtId="49" fontId="25" fillId="0" borderId="0" xfId="33" applyNumberFormat="1" applyFont="1"/>
    <xf numFmtId="49" fontId="48" fillId="0" borderId="0" xfId="33" applyNumberFormat="1" applyFont="1"/>
    <xf numFmtId="49" fontId="29" fillId="0" borderId="0" xfId="33" applyNumberFormat="1" applyFont="1"/>
    <xf numFmtId="49" fontId="43" fillId="0" borderId="0" xfId="33" applyNumberFormat="1" applyFont="1" applyAlignment="1">
      <alignment horizontal="left"/>
    </xf>
    <xf numFmtId="0" fontId="14" fillId="0" borderId="2" xfId="33" applyFont="1" applyBorder="1" applyAlignment="1">
      <alignment horizontal="right"/>
    </xf>
    <xf numFmtId="49" fontId="6" fillId="0" borderId="2" xfId="33" applyNumberFormat="1" applyFont="1" applyBorder="1" applyAlignment="1">
      <alignment wrapText="1"/>
    </xf>
    <xf numFmtId="49" fontId="48" fillId="0" borderId="0" xfId="33" applyNumberFormat="1" applyFont="1" applyAlignment="1">
      <alignment wrapText="1"/>
    </xf>
    <xf numFmtId="49" fontId="14" fillId="0" borderId="2" xfId="33" applyNumberFormat="1" applyFont="1" applyBorder="1" applyAlignment="1">
      <alignment wrapText="1"/>
    </xf>
    <xf numFmtId="0" fontId="14" fillId="7" borderId="2" xfId="33" applyFont="1" applyFill="1" applyBorder="1" applyAlignment="1">
      <alignment horizontal="right"/>
    </xf>
    <xf numFmtId="49" fontId="14" fillId="7" borderId="2" xfId="33" applyNumberFormat="1" applyFont="1" applyFill="1" applyBorder="1" applyAlignment="1">
      <alignment wrapText="1"/>
    </xf>
    <xf numFmtId="49" fontId="14" fillId="0" borderId="0" xfId="33" applyNumberFormat="1" applyFont="1" applyAlignment="1">
      <alignment horizontal="right"/>
    </xf>
    <xf numFmtId="49" fontId="14" fillId="0" borderId="0" xfId="33" applyNumberFormat="1" applyFont="1" applyAlignment="1">
      <alignment wrapText="1"/>
    </xf>
    <xf numFmtId="0" fontId="14" fillId="7" borderId="2" xfId="33" applyFont="1" applyFill="1" applyBorder="1" applyAlignment="1">
      <alignment horizontal="center"/>
    </xf>
    <xf numFmtId="49" fontId="14" fillId="0" borderId="0" xfId="33" applyNumberFormat="1" applyFont="1"/>
    <xf numFmtId="49" fontId="1" fillId="6" borderId="0" xfId="33" applyNumberFormat="1" applyFill="1"/>
    <xf numFmtId="49" fontId="14" fillId="7" borderId="2" xfId="33" applyNumberFormat="1" applyFont="1" applyFill="1" applyBorder="1" applyAlignment="1">
      <alignment horizontal="center"/>
    </xf>
    <xf numFmtId="49" fontId="14" fillId="7" borderId="2" xfId="33" applyNumberFormat="1" applyFont="1" applyFill="1" applyBorder="1"/>
    <xf numFmtId="49" fontId="30" fillId="7" borderId="0" xfId="33" applyNumberFormat="1" applyFont="1" applyFill="1" applyAlignment="1">
      <alignment wrapText="1"/>
    </xf>
    <xf numFmtId="49" fontId="14" fillId="0" borderId="0" xfId="33" applyNumberFormat="1" applyFont="1" applyAlignment="1">
      <alignment horizontal="center"/>
    </xf>
    <xf numFmtId="49" fontId="14" fillId="0" borderId="0" xfId="33" applyNumberFormat="1" applyFont="1" applyAlignment="1">
      <alignment horizontal="left"/>
    </xf>
    <xf numFmtId="0" fontId="14" fillId="0" borderId="0" xfId="33" applyFont="1" applyAlignment="1">
      <alignment horizontal="right"/>
    </xf>
    <xf numFmtId="49" fontId="14" fillId="0" borderId="2" xfId="33" quotePrefix="1" applyNumberFormat="1" applyFont="1" applyBorder="1" applyAlignment="1">
      <alignment horizontal="center"/>
    </xf>
    <xf numFmtId="49" fontId="29" fillId="0" borderId="0" xfId="33" applyNumberFormat="1" applyFont="1" applyAlignment="1">
      <alignment wrapText="1"/>
    </xf>
    <xf numFmtId="49" fontId="14" fillId="8" borderId="2" xfId="33" applyNumberFormat="1" applyFont="1" applyFill="1" applyBorder="1"/>
    <xf numFmtId="49" fontId="14" fillId="0" borderId="2" xfId="0" applyNumberFormat="1" applyFont="1" applyBorder="1" applyAlignment="1">
      <alignment horizontal="center"/>
    </xf>
    <xf numFmtId="0" fontId="47" fillId="0" borderId="2" xfId="0" applyFont="1" applyBorder="1" applyAlignment="1">
      <alignment horizontal="center"/>
    </xf>
    <xf numFmtId="49" fontId="25" fillId="5" borderId="2" xfId="0" applyNumberFormat="1" applyFont="1" applyFill="1" applyBorder="1" applyAlignment="1">
      <alignment horizontal="center" wrapText="1"/>
    </xf>
    <xf numFmtId="0" fontId="42" fillId="0" borderId="0" xfId="0" applyFont="1"/>
    <xf numFmtId="49" fontId="0" fillId="0" borderId="0" xfId="0" applyNumberFormat="1"/>
    <xf numFmtId="49" fontId="14" fillId="0" borderId="2" xfId="0" applyNumberFormat="1" applyFont="1" applyBorder="1"/>
    <xf numFmtId="0" fontId="14" fillId="0" borderId="2" xfId="0" applyFont="1" applyBorder="1" applyAlignment="1">
      <alignment horizontal="center" wrapText="1"/>
    </xf>
    <xf numFmtId="49" fontId="6" fillId="0" borderId="0" xfId="0" applyNumberFormat="1" applyFont="1"/>
    <xf numFmtId="3" fontId="14" fillId="0" borderId="2" xfId="0" applyNumberFormat="1" applyFont="1" applyBorder="1" applyAlignment="1">
      <alignment horizontal="center" wrapText="1"/>
    </xf>
    <xf numFmtId="49" fontId="30" fillId="0" borderId="0" xfId="0" applyNumberFormat="1" applyFont="1"/>
    <xf numFmtId="49" fontId="30" fillId="0" borderId="0" xfId="0" applyNumberFormat="1" applyFont="1" applyAlignment="1">
      <alignment horizontal="left" wrapText="1"/>
    </xf>
    <xf numFmtId="49" fontId="30" fillId="0" borderId="0" xfId="0" applyNumberFormat="1" applyFont="1" applyAlignment="1">
      <alignment wrapText="1"/>
    </xf>
    <xf numFmtId="49" fontId="5" fillId="0" borderId="0" xfId="0" applyNumberFormat="1" applyFont="1"/>
    <xf numFmtId="49" fontId="9" fillId="0" borderId="0" xfId="0" applyNumberFormat="1" applyFont="1"/>
    <xf numFmtId="49" fontId="6" fillId="0" borderId="0" xfId="0" applyNumberFormat="1" applyFont="1" applyAlignment="1">
      <alignment horizontal="left"/>
    </xf>
    <xf numFmtId="49" fontId="46" fillId="0" borderId="0" xfId="0" applyNumberFormat="1" applyFont="1"/>
    <xf numFmtId="49" fontId="30" fillId="0" borderId="0" xfId="0" applyNumberFormat="1" applyFont="1" applyAlignment="1">
      <alignment horizontal="left"/>
    </xf>
    <xf numFmtId="49" fontId="31" fillId="0" borderId="0" xfId="0" applyNumberFormat="1" applyFont="1"/>
    <xf numFmtId="49" fontId="47" fillId="0" borderId="2" xfId="0" applyNumberFormat="1" applyFont="1" applyBorder="1"/>
    <xf numFmtId="0" fontId="47" fillId="0" borderId="2" xfId="0" applyFont="1" applyBorder="1" applyAlignment="1">
      <alignment horizontal="center" vertical="center"/>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0" fontId="21" fillId="0" borderId="5" xfId="9" applyFont="1" applyBorder="1" applyAlignment="1">
      <alignment horizontal="left"/>
    </xf>
    <xf numFmtId="0" fontId="21" fillId="0" borderId="6" xfId="9" applyFont="1" applyBorder="1" applyAlignment="1">
      <alignment horizontal="left"/>
    </xf>
    <xf numFmtId="0" fontId="21" fillId="0" borderId="7" xfId="9" applyFont="1" applyBorder="1" applyAlignment="1">
      <alignment horizontal="left"/>
    </xf>
    <xf numFmtId="0" fontId="20" fillId="0" borderId="5" xfId="10" applyFont="1" applyBorder="1" applyAlignment="1">
      <alignment horizontal="left" vertical="center" wrapText="1"/>
    </xf>
    <xf numFmtId="0" fontId="20" fillId="0" borderId="6" xfId="10" applyFont="1" applyBorder="1" applyAlignment="1">
      <alignment horizontal="left" vertical="center" wrapText="1"/>
    </xf>
    <xf numFmtId="0" fontId="20" fillId="0" borderId="7" xfId="10" applyFont="1" applyBorder="1" applyAlignment="1">
      <alignment horizontal="left" vertical="center" wrapText="1"/>
    </xf>
    <xf numFmtId="0" fontId="26" fillId="0" borderId="5" xfId="0" applyFont="1" applyBorder="1" applyAlignment="1">
      <alignment horizontal="left" wrapText="1"/>
    </xf>
    <xf numFmtId="0" fontId="26" fillId="0" borderId="6" xfId="0" applyFont="1" applyBorder="1" applyAlignment="1">
      <alignment horizontal="left" wrapText="1"/>
    </xf>
    <xf numFmtId="0" fontId="26" fillId="0" borderId="7" xfId="0" applyFont="1" applyBorder="1" applyAlignment="1">
      <alignment horizontal="left" wrapText="1"/>
    </xf>
    <xf numFmtId="0" fontId="32" fillId="2" borderId="2" xfId="0" applyFont="1" applyFill="1" applyBorder="1" applyAlignment="1" applyProtection="1">
      <alignment horizontal="left" wrapText="1"/>
      <protection locked="0"/>
    </xf>
    <xf numFmtId="0" fontId="33" fillId="0" borderId="2" xfId="0" applyFont="1" applyBorder="1" applyAlignment="1" applyProtection="1">
      <alignment wrapText="1"/>
      <protection locked="0"/>
    </xf>
    <xf numFmtId="167" fontId="26" fillId="2" borderId="2" xfId="0" applyNumberFormat="1" applyFont="1" applyFill="1" applyBorder="1" applyAlignment="1" applyProtection="1">
      <alignment horizontal="left" wrapText="1"/>
      <protection locked="0"/>
    </xf>
    <xf numFmtId="167" fontId="20" fillId="0" borderId="2" xfId="0" applyNumberFormat="1" applyFont="1" applyBorder="1" applyAlignment="1" applyProtection="1">
      <alignment wrapText="1"/>
      <protection locked="0"/>
    </xf>
    <xf numFmtId="0" fontId="26" fillId="2" borderId="5" xfId="0" applyFont="1" applyFill="1" applyBorder="1" applyAlignment="1" applyProtection="1">
      <alignment horizontal="left" wrapText="1"/>
      <protection locked="0"/>
    </xf>
    <xf numFmtId="0" fontId="26" fillId="2" borderId="6" xfId="0" applyFont="1" applyFill="1" applyBorder="1" applyAlignment="1" applyProtection="1">
      <alignment horizontal="left" wrapText="1"/>
      <protection locked="0"/>
    </xf>
    <xf numFmtId="0" fontId="26" fillId="2" borderId="7" xfId="0" applyFont="1" applyFill="1" applyBorder="1" applyAlignment="1" applyProtection="1">
      <alignment horizontal="left" wrapText="1"/>
      <protection locked="0"/>
    </xf>
    <xf numFmtId="0" fontId="26" fillId="2" borderId="2" xfId="0" applyFont="1" applyFill="1" applyBorder="1" applyAlignment="1" applyProtection="1">
      <alignment horizontal="left" wrapText="1"/>
      <protection locked="0"/>
    </xf>
    <xf numFmtId="0" fontId="20" fillId="0" borderId="2" xfId="0" applyFont="1" applyBorder="1" applyAlignment="1" applyProtection="1">
      <alignment wrapText="1"/>
      <protection locked="0"/>
    </xf>
    <xf numFmtId="169" fontId="26" fillId="2" borderId="2" xfId="0" applyNumberFormat="1" applyFont="1" applyFill="1" applyBorder="1" applyAlignment="1" applyProtection="1">
      <alignment horizontal="left" wrapText="1"/>
      <protection locked="0"/>
    </xf>
    <xf numFmtId="169" fontId="20" fillId="0" borderId="2" xfId="0" applyNumberFormat="1" applyFont="1" applyBorder="1" applyAlignment="1" applyProtection="1">
      <alignment wrapText="1"/>
      <protection locked="0"/>
    </xf>
    <xf numFmtId="0" fontId="13" fillId="0" borderId="0" xfId="8" applyFont="1" applyAlignment="1">
      <alignment horizontal="left" wrapText="1"/>
    </xf>
    <xf numFmtId="0" fontId="13" fillId="0" borderId="5" xfId="8" applyFont="1" applyBorder="1" applyAlignment="1">
      <alignment horizontal="left" wrapText="1"/>
    </xf>
    <xf numFmtId="0" fontId="13" fillId="0" borderId="6" xfId="8" applyFont="1" applyBorder="1" applyAlignment="1">
      <alignment horizontal="left" wrapText="1"/>
    </xf>
    <xf numFmtId="0" fontId="13" fillId="0" borderId="7" xfId="8" applyFont="1" applyBorder="1" applyAlignment="1">
      <alignment horizontal="left" wrapText="1"/>
    </xf>
    <xf numFmtId="0" fontId="34" fillId="0" borderId="0" xfId="11" applyFont="1" applyAlignment="1">
      <alignment horizontal="left" vertical="center" wrapText="1"/>
    </xf>
    <xf numFmtId="0" fontId="26" fillId="0" borderId="0" xfId="11" applyFont="1" applyAlignment="1">
      <alignment horizontal="left" wrapText="1"/>
    </xf>
    <xf numFmtId="0" fontId="20" fillId="0" borderId="2" xfId="17" applyFont="1" applyBorder="1" applyAlignment="1">
      <alignment horizontal="left" vertical="top" wrapText="1"/>
    </xf>
    <xf numFmtId="0" fontId="34" fillId="0" borderId="10" xfId="17" applyFont="1" applyBorder="1" applyAlignment="1">
      <alignment horizontal="left" vertical="center" wrapText="1"/>
    </xf>
    <xf numFmtId="0" fontId="34" fillId="0" borderId="8" xfId="17" applyFont="1" applyBorder="1" applyAlignment="1">
      <alignment horizontal="left" vertical="center" wrapText="1"/>
    </xf>
    <xf numFmtId="0" fontId="34" fillId="0" borderId="11" xfId="17" applyFont="1" applyBorder="1" applyAlignment="1">
      <alignment horizontal="left" vertical="center" wrapText="1"/>
    </xf>
    <xf numFmtId="0" fontId="40" fillId="0" borderId="4" xfId="17" applyFont="1" applyBorder="1" applyAlignment="1">
      <alignment horizontal="left" vertical="center" wrapText="1"/>
    </xf>
    <xf numFmtId="0" fontId="40" fillId="0" borderId="0" xfId="17" applyFont="1" applyAlignment="1">
      <alignment horizontal="left" vertical="center" wrapText="1"/>
    </xf>
    <xf numFmtId="0" fontId="40" fillId="0" borderId="3" xfId="17" applyFont="1" applyBorder="1" applyAlignment="1">
      <alignment horizontal="left" vertical="center" wrapText="1"/>
    </xf>
    <xf numFmtId="0" fontId="40" fillId="0" borderId="12" xfId="17" applyFont="1" applyBorder="1" applyAlignment="1">
      <alignment horizontal="left" vertical="center" wrapText="1"/>
    </xf>
    <xf numFmtId="0" fontId="40" fillId="0" borderId="9" xfId="17" applyFont="1" applyBorder="1" applyAlignment="1">
      <alignment horizontal="left" vertical="center" wrapText="1"/>
    </xf>
    <xf numFmtId="0" fontId="40" fillId="0" borderId="13" xfId="17" applyFont="1" applyBorder="1" applyAlignment="1">
      <alignment horizontal="left" vertical="center" wrapText="1"/>
    </xf>
    <xf numFmtId="0" fontId="40" fillId="0" borderId="10" xfId="8" applyFont="1" applyBorder="1" applyAlignment="1">
      <alignment horizontal="left" vertical="center" wrapText="1"/>
    </xf>
    <xf numFmtId="0" fontId="40" fillId="0" borderId="8" xfId="0" applyFont="1" applyBorder="1" applyAlignment="1">
      <alignment vertical="center"/>
    </xf>
    <xf numFmtId="0" fontId="40" fillId="0" borderId="11" xfId="0" applyFont="1" applyBorder="1" applyAlignment="1">
      <alignment vertical="center"/>
    </xf>
    <xf numFmtId="0" fontId="40" fillId="0" borderId="12" xfId="8" applyFont="1" applyBorder="1" applyAlignment="1">
      <alignment horizontal="left" vertical="center" wrapText="1"/>
    </xf>
    <xf numFmtId="0" fontId="40" fillId="0" borderId="9" xfId="17" applyFont="1" applyBorder="1" applyAlignment="1">
      <alignment vertical="center"/>
    </xf>
    <xf numFmtId="0" fontId="40" fillId="0" borderId="13" xfId="17" applyFont="1" applyBorder="1" applyAlignment="1">
      <alignment vertical="center"/>
    </xf>
    <xf numFmtId="0" fontId="34" fillId="0" borderId="0" xfId="10" applyFont="1" applyAlignment="1">
      <alignment horizontal="center" vertical="center" wrapText="1"/>
    </xf>
    <xf numFmtId="0" fontId="34" fillId="0" borderId="3" xfId="10" applyFont="1" applyBorder="1" applyAlignment="1">
      <alignment horizontal="center" vertical="center" wrapText="1"/>
    </xf>
    <xf numFmtId="0" fontId="13" fillId="2" borderId="2" xfId="16" applyFill="1" applyBorder="1" applyAlignment="1" applyProtection="1">
      <alignment horizontal="left" vertical="top" wrapText="1"/>
      <protection locked="0"/>
    </xf>
    <xf numFmtId="0" fontId="13" fillId="2" borderId="2" xfId="16" applyFill="1" applyBorder="1" applyAlignment="1" applyProtection="1">
      <alignment wrapText="1"/>
      <protection locked="0"/>
    </xf>
    <xf numFmtId="0" fontId="20" fillId="0" borderId="5" xfId="0" applyFont="1" applyBorder="1" applyAlignment="1">
      <alignment horizontal="left" wrapText="1"/>
    </xf>
    <xf numFmtId="0" fontId="20" fillId="0" borderId="6" xfId="0" applyFont="1" applyBorder="1" applyAlignment="1">
      <alignment horizontal="left" wrapText="1"/>
    </xf>
    <xf numFmtId="0" fontId="20" fillId="0" borderId="7" xfId="0" applyFont="1" applyBorder="1" applyAlignment="1">
      <alignment horizontal="left" wrapText="1"/>
    </xf>
    <xf numFmtId="0" fontId="20" fillId="0" borderId="2" xfId="0" applyFont="1" applyBorder="1" applyAlignment="1">
      <alignment horizontal="left" vertical="center"/>
    </xf>
    <xf numFmtId="0" fontId="20" fillId="0" borderId="2" xfId="0" applyFont="1" applyBorder="1" applyAlignment="1">
      <alignment horizontal="left"/>
    </xf>
    <xf numFmtId="0" fontId="20" fillId="2" borderId="2" xfId="0" applyFont="1" applyFill="1" applyBorder="1" applyAlignment="1" applyProtection="1">
      <alignment horizontal="left"/>
      <protection locked="0" hidden="1"/>
    </xf>
    <xf numFmtId="167" fontId="20" fillId="2" borderId="2" xfId="0" applyNumberFormat="1" applyFont="1" applyFill="1" applyBorder="1" applyAlignment="1" applyProtection="1">
      <alignment horizontal="left"/>
      <protection locked="0" hidden="1"/>
    </xf>
    <xf numFmtId="169" fontId="20" fillId="2" borderId="2" xfId="0" applyNumberFormat="1" applyFont="1" applyFill="1" applyBorder="1" applyAlignment="1" applyProtection="1">
      <alignment horizontal="left"/>
      <protection locked="0" hidden="1"/>
    </xf>
    <xf numFmtId="0" fontId="23" fillId="2" borderId="2" xfId="0" applyFont="1" applyFill="1" applyBorder="1" applyAlignment="1" applyProtection="1">
      <alignment horizontal="left"/>
      <protection locked="0" hidden="1"/>
    </xf>
  </cellXfs>
  <cellStyles count="34">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15" builtinId="8"/>
    <cellStyle name="Normal" xfId="0" builtinId="0"/>
    <cellStyle name="Normal 2" xfId="17" xr:uid="{00000000-0005-0000-0000-000009000000}"/>
    <cellStyle name="Normal 2 2" xfId="30" xr:uid="{00000000-0005-0000-0000-00000A000000}"/>
    <cellStyle name="Normal 2 3" xfId="31" xr:uid="{00000000-0005-0000-0000-00000B000000}"/>
    <cellStyle name="Normal 2 4" xfId="32" xr:uid="{00000000-0005-0000-0000-00000C000000}"/>
    <cellStyle name="Normal 9" xfId="33" xr:uid="{91368EE1-7E0C-476C-AEA4-586D24B66371}"/>
    <cellStyle name="Normal_Att HE-14-Cash" xfId="8" xr:uid="{00000000-0005-0000-0000-00000D000000}"/>
    <cellStyle name="Normal_Att_E" xfId="9" xr:uid="{00000000-0005-0000-0000-00000E000000}"/>
    <cellStyle name="Normal_Book2" xfId="10" xr:uid="{00000000-0005-0000-0000-00000F000000}"/>
    <cellStyle name="Normal_Certification tab (version 2)" xfId="16" xr:uid="{00000000-0005-0000-0000-000010000000}"/>
    <cellStyle name="Normal_Receivables" xfId="11" xr:uid="{00000000-0005-0000-0000-000011000000}"/>
    <cellStyle name="Normal_VLOOKUP" xfId="12" xr:uid="{00000000-0005-0000-0000-000012000000}"/>
    <cellStyle name="Normal_Workpaper Index" xfId="13" xr:uid="{00000000-0005-0000-0000-000013000000}"/>
    <cellStyle name="Number0DecimalStyle" xfId="18" xr:uid="{00000000-0005-0000-0000-000014000000}"/>
    <cellStyle name="Number10DecimalStyle" xfId="19" xr:uid="{00000000-0005-0000-0000-000015000000}"/>
    <cellStyle name="Number1DecimalStyle" xfId="20" xr:uid="{00000000-0005-0000-0000-000016000000}"/>
    <cellStyle name="Number2DecimalStyle" xfId="21" xr:uid="{00000000-0005-0000-0000-000017000000}"/>
    <cellStyle name="Number3DecimalStyle" xfId="22" xr:uid="{00000000-0005-0000-0000-000018000000}"/>
    <cellStyle name="Number4DecimalStyle" xfId="23" xr:uid="{00000000-0005-0000-0000-000019000000}"/>
    <cellStyle name="Number5DecimalStyle" xfId="24" xr:uid="{00000000-0005-0000-0000-00001A000000}"/>
    <cellStyle name="Number6DecimalStyle" xfId="25" xr:uid="{00000000-0005-0000-0000-00001B000000}"/>
    <cellStyle name="Number7DecimalStyle" xfId="26" xr:uid="{00000000-0005-0000-0000-00001C000000}"/>
    <cellStyle name="Number8DecimalStyle" xfId="27" xr:uid="{00000000-0005-0000-0000-00001D000000}"/>
    <cellStyle name="Number9DecimalStyle" xfId="28" xr:uid="{00000000-0005-0000-0000-00001E000000}"/>
    <cellStyle name="TextStyle" xfId="29" xr:uid="{00000000-0005-0000-0000-00001F000000}"/>
    <cellStyle name="Total" xfId="14" builtinId="25" customBuiltin="1"/>
  </cellStyles>
  <dxfs count="10">
    <dxf>
      <fill>
        <patternFill>
          <bgColor indexed="31"/>
        </patternFill>
      </fill>
    </dxf>
    <dxf>
      <fill>
        <patternFill>
          <bgColor indexed="43"/>
        </patternFill>
      </fill>
    </dxf>
    <dxf>
      <fill>
        <patternFill>
          <bgColor indexed="42"/>
        </patternFill>
      </fill>
    </dxf>
    <dxf>
      <fill>
        <patternFill>
          <bgColor indexed="31"/>
        </patternFill>
      </fill>
    </dxf>
    <dxf>
      <fill>
        <patternFill>
          <bgColor indexed="43"/>
        </patternFill>
      </fill>
    </dxf>
    <dxf>
      <fill>
        <patternFill>
          <bgColor indexed="42"/>
        </patternFill>
      </fill>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1CF6A6D5-FB36-41A7-ACEE-CD4008C52D6E}"/>
  </tableStyles>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xdr:colOff>
          <xdr:row>19</xdr:row>
          <xdr:rowOff>22860</xdr:rowOff>
        </xdr:from>
        <xdr:to>
          <xdr:col>10</xdr:col>
          <xdr:colOff>312420</xdr:colOff>
          <xdr:row>20</xdr:row>
          <xdr:rowOff>106680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22</xdr:row>
          <xdr:rowOff>22860</xdr:rowOff>
        </xdr:from>
        <xdr:to>
          <xdr:col>10</xdr:col>
          <xdr:colOff>312420</xdr:colOff>
          <xdr:row>23</xdr:row>
          <xdr:rowOff>106680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25</xdr:row>
          <xdr:rowOff>22860</xdr:rowOff>
        </xdr:from>
        <xdr:to>
          <xdr:col>10</xdr:col>
          <xdr:colOff>312420</xdr:colOff>
          <xdr:row>26</xdr:row>
          <xdr:rowOff>106680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28</xdr:row>
          <xdr:rowOff>22860</xdr:rowOff>
        </xdr:from>
        <xdr:to>
          <xdr:col>10</xdr:col>
          <xdr:colOff>312420</xdr:colOff>
          <xdr:row>29</xdr:row>
          <xdr:rowOff>106680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33</xdr:row>
          <xdr:rowOff>22860</xdr:rowOff>
        </xdr:from>
        <xdr:to>
          <xdr:col>10</xdr:col>
          <xdr:colOff>312420</xdr:colOff>
          <xdr:row>34</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36</xdr:row>
          <xdr:rowOff>22860</xdr:rowOff>
        </xdr:from>
        <xdr:to>
          <xdr:col>10</xdr:col>
          <xdr:colOff>312420</xdr:colOff>
          <xdr:row>37</xdr:row>
          <xdr:rowOff>106680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39</xdr:row>
          <xdr:rowOff>22860</xdr:rowOff>
        </xdr:from>
        <xdr:to>
          <xdr:col>10</xdr:col>
          <xdr:colOff>312420</xdr:colOff>
          <xdr:row>40</xdr:row>
          <xdr:rowOff>106680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42</xdr:row>
          <xdr:rowOff>22860</xdr:rowOff>
        </xdr:from>
        <xdr:to>
          <xdr:col>10</xdr:col>
          <xdr:colOff>312420</xdr:colOff>
          <xdr:row>43</xdr:row>
          <xdr:rowOff>106680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charris@leg.state.va.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66"/>
  <sheetViews>
    <sheetView showGridLines="0" tabSelected="1" zoomScale="80" zoomScaleNormal="80" zoomScaleSheetLayoutView="80" workbookViewId="0">
      <selection activeCell="D2" sqref="D2:F2"/>
    </sheetView>
  </sheetViews>
  <sheetFormatPr defaultColWidth="9.109375" defaultRowHeight="13.2" x14ac:dyDescent="0.25"/>
  <cols>
    <col min="1" max="1" width="9.109375" style="103"/>
    <col min="2" max="2" width="12.109375" style="103" customWidth="1"/>
    <col min="3" max="3" width="26.33203125" style="103" customWidth="1"/>
    <col min="4" max="4" width="28" style="50" customWidth="1"/>
    <col min="5" max="6" width="25.44140625" style="50" customWidth="1"/>
    <col min="7" max="8" width="20.109375" style="16" bestFit="1" customWidth="1"/>
    <col min="9" max="9" width="26.5546875" style="16" customWidth="1"/>
    <col min="10" max="10" width="41" style="16" customWidth="1"/>
    <col min="11" max="11" width="17.6640625" style="16" customWidth="1"/>
    <col min="12" max="12" width="26.109375" style="16" customWidth="1"/>
    <col min="13" max="13" width="28.88671875" style="16" customWidth="1"/>
    <col min="14" max="18" width="9.109375" style="16"/>
    <col min="19" max="19" width="9.109375" style="16" customWidth="1"/>
    <col min="20" max="16384" width="9.109375" style="16"/>
  </cols>
  <sheetData>
    <row r="1" spans="1:19" s="95" customFormat="1" x14ac:dyDescent="0.25">
      <c r="A1" s="89" t="s">
        <v>322</v>
      </c>
      <c r="B1" s="90"/>
      <c r="C1" s="91"/>
      <c r="D1" s="175" t="str">
        <f>IF(ISNA(VLOOKUP(D2,ALL_AGENCY_TABLE,3,FALSE)),"",(VLOOKUP(D2,ALL_AGENCY_TABLE,3,FALSE)))</f>
        <v/>
      </c>
      <c r="E1" s="176"/>
      <c r="F1" s="177"/>
      <c r="G1" s="92"/>
      <c r="H1" s="93"/>
      <c r="I1" s="93"/>
      <c r="J1" s="16"/>
      <c r="K1" s="16"/>
      <c r="L1" s="94"/>
      <c r="N1" s="16"/>
      <c r="O1" s="16"/>
      <c r="P1" s="16"/>
      <c r="Q1" s="94"/>
    </row>
    <row r="2" spans="1:19" s="95" customFormat="1" x14ac:dyDescent="0.25">
      <c r="A2" s="96" t="s">
        <v>323</v>
      </c>
      <c r="B2" s="90"/>
      <c r="C2" s="91"/>
      <c r="D2" s="188"/>
      <c r="E2" s="189"/>
      <c r="F2" s="190"/>
      <c r="G2" s="93"/>
      <c r="H2" s="93"/>
      <c r="I2" s="93"/>
      <c r="J2" s="16"/>
      <c r="K2" s="16"/>
      <c r="L2" s="94"/>
      <c r="N2" s="16"/>
      <c r="O2" s="16"/>
      <c r="P2" s="16"/>
      <c r="Q2" s="94"/>
    </row>
    <row r="3" spans="1:19" s="95" customFormat="1" ht="45.6" customHeight="1" x14ac:dyDescent="0.25">
      <c r="A3" s="178" t="s">
        <v>263</v>
      </c>
      <c r="B3" s="179"/>
      <c r="C3" s="180"/>
      <c r="D3" s="181" t="str">
        <f>IF(ISNA(VLOOKUP(D2,Sheet1!A6:AP82,2,FALSE)),"",(VLOOKUP(D2,Sheet1!A6:AP82,2,FALSE)))</f>
        <v/>
      </c>
      <c r="E3" s="182"/>
      <c r="F3" s="183"/>
      <c r="G3" s="93"/>
      <c r="H3" s="93"/>
      <c r="I3" s="93"/>
      <c r="J3" s="16"/>
      <c r="K3" s="16"/>
      <c r="L3" s="94"/>
      <c r="N3" s="16"/>
      <c r="O3" s="16"/>
      <c r="P3" s="16"/>
      <c r="Q3" s="94"/>
    </row>
    <row r="4" spans="1:19" s="95" customFormat="1" x14ac:dyDescent="0.25">
      <c r="A4" s="89" t="s">
        <v>17</v>
      </c>
      <c r="B4" s="90"/>
      <c r="C4" s="91"/>
      <c r="D4" s="191"/>
      <c r="E4" s="192"/>
      <c r="F4" s="192"/>
      <c r="G4" s="93"/>
      <c r="H4" s="93"/>
      <c r="I4" s="93"/>
      <c r="J4" s="16"/>
      <c r="K4" s="16"/>
      <c r="L4" s="94"/>
      <c r="N4" s="16"/>
      <c r="O4" s="16"/>
      <c r="P4" s="16"/>
      <c r="Q4" s="94"/>
    </row>
    <row r="5" spans="1:19" s="95" customFormat="1" x14ac:dyDescent="0.25">
      <c r="A5" s="89" t="s">
        <v>18</v>
      </c>
      <c r="B5" s="90"/>
      <c r="C5" s="91"/>
      <c r="D5" s="193"/>
      <c r="E5" s="194"/>
      <c r="F5" s="194"/>
      <c r="G5" s="93"/>
      <c r="H5" s="93"/>
      <c r="I5" s="93"/>
      <c r="J5" s="16"/>
      <c r="K5" s="16"/>
      <c r="L5" s="94"/>
      <c r="N5" s="16"/>
      <c r="O5" s="16"/>
      <c r="P5" s="16"/>
      <c r="Q5" s="94"/>
    </row>
    <row r="6" spans="1:19" s="95" customFormat="1" x14ac:dyDescent="0.25">
      <c r="A6" s="97" t="s">
        <v>19</v>
      </c>
      <c r="B6" s="90"/>
      <c r="C6" s="91"/>
      <c r="D6" s="184"/>
      <c r="E6" s="185"/>
      <c r="F6" s="185"/>
      <c r="G6" s="93"/>
      <c r="H6" s="93"/>
      <c r="I6" s="93"/>
      <c r="J6" s="16"/>
      <c r="K6" s="16"/>
      <c r="L6" s="94"/>
      <c r="N6" s="16"/>
      <c r="O6" s="16"/>
      <c r="P6" s="16"/>
      <c r="Q6" s="94"/>
    </row>
    <row r="7" spans="1:19" s="95" customFormat="1" x14ac:dyDescent="0.25">
      <c r="A7" s="98" t="s">
        <v>0</v>
      </c>
      <c r="B7" s="90"/>
      <c r="C7" s="91"/>
      <c r="D7" s="186"/>
      <c r="E7" s="187"/>
      <c r="F7" s="187"/>
      <c r="G7" s="99"/>
      <c r="H7" s="99"/>
      <c r="I7" s="99"/>
      <c r="J7" s="16"/>
      <c r="K7" s="16"/>
      <c r="L7" s="94"/>
      <c r="N7" s="16"/>
      <c r="O7" s="16"/>
      <c r="P7" s="16"/>
      <c r="Q7" s="94"/>
    </row>
    <row r="8" spans="1:19" s="95" customFormat="1" ht="25.5" customHeight="1" x14ac:dyDescent="0.25">
      <c r="A8" s="100" t="s">
        <v>485</v>
      </c>
      <c r="B8" s="101"/>
      <c r="C8" s="101"/>
      <c r="D8" s="101"/>
      <c r="E8" s="101"/>
      <c r="F8" s="101"/>
      <c r="G8" s="101"/>
      <c r="H8" s="101"/>
      <c r="I8" s="101"/>
      <c r="J8" s="49"/>
      <c r="K8" s="49"/>
      <c r="L8" s="49"/>
      <c r="N8" s="94"/>
      <c r="P8" s="49"/>
      <c r="Q8" s="49"/>
      <c r="S8" s="94"/>
    </row>
    <row r="9" spans="1:19" s="95" customFormat="1" ht="12" x14ac:dyDescent="0.25">
      <c r="A9" s="102"/>
      <c r="B9" s="101"/>
      <c r="C9" s="101"/>
      <c r="D9" s="101"/>
      <c r="E9" s="101"/>
      <c r="F9" s="101"/>
      <c r="G9" s="101"/>
      <c r="H9" s="101"/>
      <c r="I9" s="101"/>
      <c r="J9" s="49"/>
      <c r="K9" s="49"/>
      <c r="L9" s="49"/>
      <c r="N9" s="94"/>
      <c r="P9" s="49"/>
      <c r="Q9" s="49"/>
      <c r="S9" s="94"/>
    </row>
    <row r="10" spans="1:19" x14ac:dyDescent="0.25">
      <c r="A10" s="102" t="s">
        <v>264</v>
      </c>
    </row>
    <row r="11" spans="1:19" x14ac:dyDescent="0.25">
      <c r="A11" s="102"/>
    </row>
    <row r="12" spans="1:19" s="94" customFormat="1" ht="24" x14ac:dyDescent="0.25">
      <c r="A12" s="104" t="s">
        <v>1</v>
      </c>
      <c r="B12" s="104" t="s">
        <v>2</v>
      </c>
      <c r="C12" s="104" t="s">
        <v>3</v>
      </c>
      <c r="D12" s="104" t="s">
        <v>7</v>
      </c>
      <c r="E12" s="104" t="s">
        <v>8</v>
      </c>
      <c r="F12" s="51" t="s">
        <v>9</v>
      </c>
      <c r="G12" s="52" t="s">
        <v>261</v>
      </c>
      <c r="H12" s="52" t="s">
        <v>262</v>
      </c>
      <c r="I12" s="52" t="s">
        <v>265</v>
      </c>
      <c r="J12" s="51" t="s">
        <v>10</v>
      </c>
      <c r="K12" s="104" t="s">
        <v>11</v>
      </c>
      <c r="L12" s="104" t="s">
        <v>12</v>
      </c>
      <c r="M12" s="104" t="s">
        <v>234</v>
      </c>
      <c r="N12" s="53"/>
      <c r="O12" s="53"/>
    </row>
    <row r="13" spans="1:19" s="107" customFormat="1" ht="104.25" customHeight="1" x14ac:dyDescent="0.25">
      <c r="A13" s="105" t="s">
        <v>4</v>
      </c>
      <c r="B13" s="106" t="s">
        <v>20</v>
      </c>
      <c r="C13" s="105" t="s">
        <v>21</v>
      </c>
      <c r="D13" s="54" t="s">
        <v>102</v>
      </c>
      <c r="E13" s="106" t="s">
        <v>5</v>
      </c>
      <c r="F13" s="106" t="s">
        <v>6</v>
      </c>
      <c r="G13" s="14" t="s">
        <v>486</v>
      </c>
      <c r="H13" s="14" t="s">
        <v>487</v>
      </c>
      <c r="I13" s="14" t="s">
        <v>450</v>
      </c>
      <c r="J13" s="106" t="s">
        <v>534</v>
      </c>
      <c r="K13" s="106" t="s">
        <v>488</v>
      </c>
      <c r="L13" s="106" t="s">
        <v>483</v>
      </c>
      <c r="M13" s="106" t="s">
        <v>235</v>
      </c>
    </row>
    <row r="14" spans="1:19" ht="92.25" customHeight="1" x14ac:dyDescent="0.25">
      <c r="A14" s="108">
        <v>1</v>
      </c>
      <c r="B14" s="55"/>
      <c r="C14" s="56" t="str">
        <f>IF(ISNA(VLOOKUP(B14,'ALL AGENCY TABLE'!$A$2:$C$327,3,FALSE)),"",(VLOOKUP(B14,'ALL AGENCY TABLE'!$A$2:$C$327,3,FALSE)))</f>
        <v/>
      </c>
      <c r="D14" s="57"/>
      <c r="E14" s="57"/>
      <c r="F14" s="58"/>
      <c r="G14" s="59"/>
      <c r="H14" s="59"/>
      <c r="I14" s="60"/>
      <c r="J14" s="61"/>
      <c r="K14" s="62"/>
      <c r="L14" s="63"/>
      <c r="M14" s="63"/>
    </row>
    <row r="15" spans="1:19" ht="92.25" customHeight="1" x14ac:dyDescent="0.25">
      <c r="A15" s="108">
        <v>2</v>
      </c>
      <c r="B15" s="55"/>
      <c r="C15" s="56" t="str">
        <f>IF(ISNA(VLOOKUP(B15,'ALL AGENCY TABLE'!$A$2:$C$327,3,FALSE)),"",(VLOOKUP(B15,'ALL AGENCY TABLE'!$A$2:$C$327,3,FALSE)))</f>
        <v/>
      </c>
      <c r="D15" s="57"/>
      <c r="E15" s="57"/>
      <c r="F15" s="58"/>
      <c r="G15" s="59"/>
      <c r="H15" s="59"/>
      <c r="I15" s="60"/>
      <c r="J15" s="61"/>
      <c r="K15" s="62"/>
      <c r="L15" s="63"/>
      <c r="M15" s="63"/>
    </row>
    <row r="16" spans="1:19" ht="92.25" customHeight="1" x14ac:dyDescent="0.25">
      <c r="A16" s="108">
        <v>3</v>
      </c>
      <c r="B16" s="55"/>
      <c r="C16" s="56" t="str">
        <f>IF(ISNA(VLOOKUP(B16,'ALL AGENCY TABLE'!$A$2:$C$327,3,FALSE)),"",(VLOOKUP(B16,'ALL AGENCY TABLE'!$A$2:$C$327,3,FALSE)))</f>
        <v/>
      </c>
      <c r="D16" s="57"/>
      <c r="E16" s="57"/>
      <c r="F16" s="58"/>
      <c r="G16" s="59"/>
      <c r="H16" s="59"/>
      <c r="I16" s="60"/>
      <c r="J16" s="61"/>
      <c r="K16" s="62"/>
      <c r="L16" s="63"/>
      <c r="M16" s="63"/>
    </row>
    <row r="17" spans="1:13" ht="92.25" customHeight="1" x14ac:dyDescent="0.25">
      <c r="A17" s="108">
        <v>4</v>
      </c>
      <c r="B17" s="55"/>
      <c r="C17" s="56" t="str">
        <f>IF(ISNA(VLOOKUP(B17,'ALL AGENCY TABLE'!$A$2:$C$327,3,FALSE)),"",(VLOOKUP(B17,'ALL AGENCY TABLE'!$A$2:$C$327,3,FALSE)))</f>
        <v/>
      </c>
      <c r="D17" s="57"/>
      <c r="E17" s="57"/>
      <c r="F17" s="58"/>
      <c r="G17" s="59"/>
      <c r="H17" s="59"/>
      <c r="I17" s="60"/>
      <c r="J17" s="61"/>
      <c r="K17" s="62"/>
      <c r="L17" s="63"/>
      <c r="M17" s="63"/>
    </row>
    <row r="18" spans="1:13" ht="92.25" customHeight="1" x14ac:dyDescent="0.25">
      <c r="A18" s="108">
        <v>5</v>
      </c>
      <c r="B18" s="55"/>
      <c r="C18" s="56" t="str">
        <f>IF(ISNA(VLOOKUP(B18,'ALL AGENCY TABLE'!$A$2:$C$327,3,FALSE)),"",(VLOOKUP(B18,'ALL AGENCY TABLE'!$A$2:$C$327,3,FALSE)))</f>
        <v/>
      </c>
      <c r="D18" s="57"/>
      <c r="E18" s="57"/>
      <c r="F18" s="58"/>
      <c r="G18" s="59"/>
      <c r="H18" s="59"/>
      <c r="I18" s="60"/>
      <c r="J18" s="61"/>
      <c r="K18" s="62"/>
      <c r="L18" s="63"/>
      <c r="M18" s="63"/>
    </row>
    <row r="19" spans="1:13" ht="92.25" customHeight="1" x14ac:dyDescent="0.25">
      <c r="A19" s="108">
        <v>6</v>
      </c>
      <c r="B19" s="55"/>
      <c r="C19" s="56" t="str">
        <f>IF(ISNA(VLOOKUP(B19,'ALL AGENCY TABLE'!$A$2:$C$327,3,FALSE)),"",(VLOOKUP(B19,'ALL AGENCY TABLE'!$A$2:$C$327,3,FALSE)))</f>
        <v/>
      </c>
      <c r="D19" s="57"/>
      <c r="E19" s="57"/>
      <c r="F19" s="58"/>
      <c r="G19" s="59"/>
      <c r="H19" s="59"/>
      <c r="I19" s="60"/>
      <c r="J19" s="61"/>
      <c r="K19" s="62"/>
      <c r="L19" s="63"/>
      <c r="M19" s="63"/>
    </row>
    <row r="20" spans="1:13" ht="92.25" customHeight="1" x14ac:dyDescent="0.25">
      <c r="A20" s="108">
        <v>7</v>
      </c>
      <c r="B20" s="55"/>
      <c r="C20" s="56" t="str">
        <f>IF(ISNA(VLOOKUP(B20,'ALL AGENCY TABLE'!$A$2:$C$327,3,FALSE)),"",(VLOOKUP(B20,'ALL AGENCY TABLE'!$A$2:$C$327,3,FALSE)))</f>
        <v/>
      </c>
      <c r="D20" s="57"/>
      <c r="E20" s="57"/>
      <c r="F20" s="58"/>
      <c r="G20" s="59"/>
      <c r="H20" s="59"/>
      <c r="I20" s="60"/>
      <c r="J20" s="61"/>
      <c r="K20" s="62"/>
      <c r="L20" s="63"/>
      <c r="M20" s="63"/>
    </row>
    <row r="21" spans="1:13" ht="92.25" customHeight="1" x14ac:dyDescent="0.25">
      <c r="A21" s="108">
        <v>8</v>
      </c>
      <c r="B21" s="55"/>
      <c r="C21" s="56" t="str">
        <f>IF(ISNA(VLOOKUP(B21,'ALL AGENCY TABLE'!$A$2:$C$327,3,FALSE)),"",(VLOOKUP(B21,'ALL AGENCY TABLE'!$A$2:$C$327,3,FALSE)))</f>
        <v/>
      </c>
      <c r="D21" s="57"/>
      <c r="E21" s="57"/>
      <c r="F21" s="58"/>
      <c r="G21" s="59"/>
      <c r="H21" s="59"/>
      <c r="I21" s="60"/>
      <c r="J21" s="61"/>
      <c r="K21" s="62"/>
      <c r="L21" s="63"/>
      <c r="M21" s="63"/>
    </row>
    <row r="22" spans="1:13" ht="92.25" customHeight="1" x14ac:dyDescent="0.25">
      <c r="A22" s="108">
        <v>9</v>
      </c>
      <c r="B22" s="55"/>
      <c r="C22" s="56" t="str">
        <f>IF(ISNA(VLOOKUP(B22,'ALL AGENCY TABLE'!$A$2:$C$327,3,FALSE)),"",(VLOOKUP(B22,'ALL AGENCY TABLE'!$A$2:$C$327,3,FALSE)))</f>
        <v/>
      </c>
      <c r="D22" s="57"/>
      <c r="E22" s="57"/>
      <c r="F22" s="58"/>
      <c r="G22" s="59"/>
      <c r="H22" s="59"/>
      <c r="I22" s="60"/>
      <c r="J22" s="61"/>
      <c r="K22" s="62"/>
      <c r="L22" s="63"/>
      <c r="M22" s="63"/>
    </row>
    <row r="23" spans="1:13" ht="92.25" customHeight="1" x14ac:dyDescent="0.25">
      <c r="A23" s="108">
        <v>10</v>
      </c>
      <c r="B23" s="55"/>
      <c r="C23" s="56" t="str">
        <f>IF(ISNA(VLOOKUP(B23,'ALL AGENCY TABLE'!$A$2:$C$327,3,FALSE)),"",(VLOOKUP(B23,'ALL AGENCY TABLE'!$A$2:$C$327,3,FALSE)))</f>
        <v/>
      </c>
      <c r="D23" s="57"/>
      <c r="E23" s="57"/>
      <c r="F23" s="58"/>
      <c r="G23" s="59"/>
      <c r="H23" s="59"/>
      <c r="I23" s="60"/>
      <c r="J23" s="61"/>
      <c r="K23" s="62"/>
      <c r="L23" s="63"/>
      <c r="M23" s="63"/>
    </row>
    <row r="24" spans="1:13" ht="92.25" customHeight="1" x14ac:dyDescent="0.25">
      <c r="A24" s="108">
        <v>11</v>
      </c>
      <c r="B24" s="55"/>
      <c r="C24" s="56" t="str">
        <f>IF(ISNA(VLOOKUP(B24,'ALL AGENCY TABLE'!$A$2:$C$327,3,FALSE)),"",(VLOOKUP(B24,'ALL AGENCY TABLE'!$A$2:$C$327,3,FALSE)))</f>
        <v/>
      </c>
      <c r="D24" s="57"/>
      <c r="E24" s="57"/>
      <c r="F24" s="58"/>
      <c r="G24" s="59"/>
      <c r="H24" s="59"/>
      <c r="I24" s="60"/>
      <c r="J24" s="61"/>
      <c r="K24" s="62"/>
      <c r="L24" s="63"/>
      <c r="M24" s="63"/>
    </row>
    <row r="25" spans="1:13" ht="92.25" customHeight="1" x14ac:dyDescent="0.25">
      <c r="A25" s="108">
        <v>12</v>
      </c>
      <c r="B25" s="55"/>
      <c r="C25" s="56" t="str">
        <f>IF(ISNA(VLOOKUP(B25,'ALL AGENCY TABLE'!$A$2:$C$327,3,FALSE)),"",(VLOOKUP(B25,'ALL AGENCY TABLE'!$A$2:$C$327,3,FALSE)))</f>
        <v/>
      </c>
      <c r="D25" s="57"/>
      <c r="E25" s="57"/>
      <c r="F25" s="58"/>
      <c r="G25" s="59"/>
      <c r="H25" s="59"/>
      <c r="I25" s="60"/>
      <c r="J25" s="61"/>
      <c r="K25" s="62"/>
      <c r="L25" s="63"/>
      <c r="M25" s="63"/>
    </row>
    <row r="26" spans="1:13" ht="92.25" customHeight="1" x14ac:dyDescent="0.25">
      <c r="A26" s="108">
        <v>13</v>
      </c>
      <c r="B26" s="55"/>
      <c r="C26" s="56" t="str">
        <f>IF(ISNA(VLOOKUP(B26,'ALL AGENCY TABLE'!$A$2:$C$327,3,FALSE)),"",(VLOOKUP(B26,'ALL AGENCY TABLE'!$A$2:$C$327,3,FALSE)))</f>
        <v/>
      </c>
      <c r="D26" s="57"/>
      <c r="E26" s="57"/>
      <c r="F26" s="58"/>
      <c r="G26" s="59"/>
      <c r="H26" s="59"/>
      <c r="I26" s="60"/>
      <c r="J26" s="61"/>
      <c r="K26" s="62"/>
      <c r="L26" s="63"/>
      <c r="M26" s="63"/>
    </row>
    <row r="27" spans="1:13" ht="92.25" customHeight="1" x14ac:dyDescent="0.25">
      <c r="A27" s="108">
        <v>14</v>
      </c>
      <c r="B27" s="55"/>
      <c r="C27" s="56" t="str">
        <f>IF(ISNA(VLOOKUP(B27,'ALL AGENCY TABLE'!$A$2:$C$327,3,FALSE)),"",(VLOOKUP(B27,'ALL AGENCY TABLE'!$A$2:$C$327,3,FALSE)))</f>
        <v/>
      </c>
      <c r="D27" s="57"/>
      <c r="E27" s="57"/>
      <c r="F27" s="58"/>
      <c r="G27" s="59"/>
      <c r="H27" s="59"/>
      <c r="I27" s="60"/>
      <c r="J27" s="61"/>
      <c r="K27" s="62"/>
      <c r="L27" s="63"/>
      <c r="M27" s="63"/>
    </row>
    <row r="28" spans="1:13" ht="92.25" customHeight="1" x14ac:dyDescent="0.25">
      <c r="A28" s="108">
        <v>15</v>
      </c>
      <c r="B28" s="55"/>
      <c r="C28" s="56" t="str">
        <f>IF(ISNA(VLOOKUP(B28,'ALL AGENCY TABLE'!$A$2:$C$327,3,FALSE)),"",(VLOOKUP(B28,'ALL AGENCY TABLE'!$A$2:$C$327,3,FALSE)))</f>
        <v/>
      </c>
      <c r="D28" s="57"/>
      <c r="E28" s="57"/>
      <c r="F28" s="58"/>
      <c r="G28" s="59"/>
      <c r="H28" s="59"/>
      <c r="I28" s="60"/>
      <c r="J28" s="61"/>
      <c r="K28" s="62"/>
      <c r="L28" s="63"/>
      <c r="M28" s="63"/>
    </row>
    <row r="29" spans="1:13" ht="92.25" customHeight="1" x14ac:dyDescent="0.25">
      <c r="A29" s="108">
        <v>16</v>
      </c>
      <c r="B29" s="55"/>
      <c r="C29" s="56" t="str">
        <f>IF(ISNA(VLOOKUP(B29,'ALL AGENCY TABLE'!$A$2:$C$327,3,FALSE)),"",(VLOOKUP(B29,'ALL AGENCY TABLE'!$A$2:$C$327,3,FALSE)))</f>
        <v/>
      </c>
      <c r="D29" s="57"/>
      <c r="E29" s="57"/>
      <c r="F29" s="58"/>
      <c r="G29" s="59"/>
      <c r="H29" s="59"/>
      <c r="I29" s="60"/>
      <c r="J29" s="61"/>
      <c r="K29" s="62"/>
      <c r="L29" s="63"/>
      <c r="M29" s="63"/>
    </row>
    <row r="30" spans="1:13" ht="92.25" customHeight="1" x14ac:dyDescent="0.25">
      <c r="A30" s="108">
        <v>17</v>
      </c>
      <c r="B30" s="55"/>
      <c r="C30" s="56" t="str">
        <f>IF(ISNA(VLOOKUP(B30,'ALL AGENCY TABLE'!$A$2:$C$327,3,FALSE)),"",(VLOOKUP(B30,'ALL AGENCY TABLE'!$A$2:$C$327,3,FALSE)))</f>
        <v/>
      </c>
      <c r="D30" s="57"/>
      <c r="E30" s="57"/>
      <c r="F30" s="58"/>
      <c r="G30" s="59"/>
      <c r="H30" s="59"/>
      <c r="I30" s="60"/>
      <c r="J30" s="61"/>
      <c r="K30" s="62"/>
      <c r="L30" s="63"/>
      <c r="M30" s="63"/>
    </row>
    <row r="31" spans="1:13" ht="92.25" customHeight="1" x14ac:dyDescent="0.25">
      <c r="A31" s="108">
        <v>18</v>
      </c>
      <c r="B31" s="55"/>
      <c r="C31" s="56" t="str">
        <f>IF(ISNA(VLOOKUP(B31,'ALL AGENCY TABLE'!$A$2:$C$327,3,FALSE)),"",(VLOOKUP(B31,'ALL AGENCY TABLE'!$A$2:$C$327,3,FALSE)))</f>
        <v/>
      </c>
      <c r="D31" s="57"/>
      <c r="E31" s="57"/>
      <c r="F31" s="58"/>
      <c r="G31" s="59"/>
      <c r="H31" s="59"/>
      <c r="I31" s="60"/>
      <c r="J31" s="61"/>
      <c r="K31" s="62"/>
      <c r="L31" s="63"/>
      <c r="M31" s="63"/>
    </row>
    <row r="32" spans="1:13" ht="92.25" customHeight="1" x14ac:dyDescent="0.25">
      <c r="A32" s="108">
        <v>19</v>
      </c>
      <c r="B32" s="55"/>
      <c r="C32" s="56" t="str">
        <f>IF(ISNA(VLOOKUP(B32,'ALL AGENCY TABLE'!$A$2:$C$327,3,FALSE)),"",(VLOOKUP(B32,'ALL AGENCY TABLE'!$A$2:$C$327,3,FALSE)))</f>
        <v/>
      </c>
      <c r="D32" s="57"/>
      <c r="E32" s="57"/>
      <c r="F32" s="58"/>
      <c r="G32" s="59"/>
      <c r="H32" s="59"/>
      <c r="I32" s="60"/>
      <c r="J32" s="61"/>
      <c r="K32" s="62"/>
      <c r="L32" s="63"/>
      <c r="M32" s="63"/>
    </row>
    <row r="33" spans="1:13" ht="92.25" customHeight="1" x14ac:dyDescent="0.25">
      <c r="A33" s="108">
        <v>20</v>
      </c>
      <c r="B33" s="55"/>
      <c r="C33" s="56" t="str">
        <f>IF(ISNA(VLOOKUP(B33,'ALL AGENCY TABLE'!$A$2:$C$327,3,FALSE)),"",(VLOOKUP(B33,'ALL AGENCY TABLE'!$A$2:$C$327,3,FALSE)))</f>
        <v/>
      </c>
      <c r="D33" s="57"/>
      <c r="E33" s="57"/>
      <c r="F33" s="58"/>
      <c r="G33" s="59"/>
      <c r="H33" s="59"/>
      <c r="I33" s="60"/>
      <c r="J33" s="61"/>
      <c r="K33" s="62"/>
      <c r="L33" s="63"/>
      <c r="M33" s="63"/>
    </row>
    <row r="34" spans="1:13" ht="92.25" customHeight="1" x14ac:dyDescent="0.25">
      <c r="A34" s="108">
        <v>21</v>
      </c>
      <c r="B34" s="55"/>
      <c r="C34" s="56" t="str">
        <f>IF(ISNA(VLOOKUP(B34,'ALL AGENCY TABLE'!$A$2:$C$327,3,FALSE)),"",(VLOOKUP(B34,'ALL AGENCY TABLE'!$A$2:$C$327,3,FALSE)))</f>
        <v/>
      </c>
      <c r="D34" s="57"/>
      <c r="E34" s="57"/>
      <c r="F34" s="58"/>
      <c r="G34" s="59"/>
      <c r="H34" s="59"/>
      <c r="I34" s="60"/>
      <c r="J34" s="61"/>
      <c r="K34" s="62"/>
      <c r="L34" s="63"/>
      <c r="M34" s="63"/>
    </row>
    <row r="35" spans="1:13" ht="92.25" customHeight="1" x14ac:dyDescent="0.25">
      <c r="A35" s="108">
        <v>22</v>
      </c>
      <c r="B35" s="55"/>
      <c r="C35" s="56" t="str">
        <f>IF(ISNA(VLOOKUP(B35,'ALL AGENCY TABLE'!$A$2:$C$327,3,FALSE)),"",(VLOOKUP(B35,'ALL AGENCY TABLE'!$A$2:$C$327,3,FALSE)))</f>
        <v/>
      </c>
      <c r="D35" s="57"/>
      <c r="E35" s="57"/>
      <c r="F35" s="58"/>
      <c r="G35" s="59"/>
      <c r="H35" s="59"/>
      <c r="I35" s="60"/>
      <c r="J35" s="61"/>
      <c r="K35" s="62"/>
      <c r="L35" s="63"/>
      <c r="M35" s="63"/>
    </row>
    <row r="36" spans="1:13" ht="92.25" customHeight="1" x14ac:dyDescent="0.25">
      <c r="A36" s="108">
        <v>23</v>
      </c>
      <c r="B36" s="55"/>
      <c r="C36" s="56" t="str">
        <f>IF(ISNA(VLOOKUP(B36,'ALL AGENCY TABLE'!$A$2:$C$327,3,FALSE)),"",(VLOOKUP(B36,'ALL AGENCY TABLE'!$A$2:$C$327,3,FALSE)))</f>
        <v/>
      </c>
      <c r="D36" s="57"/>
      <c r="E36" s="57"/>
      <c r="F36" s="58"/>
      <c r="G36" s="59"/>
      <c r="H36" s="59"/>
      <c r="I36" s="60"/>
      <c r="J36" s="61"/>
      <c r="K36" s="62"/>
      <c r="L36" s="63"/>
      <c r="M36" s="63"/>
    </row>
    <row r="37" spans="1:13" ht="92.25" customHeight="1" x14ac:dyDescent="0.25">
      <c r="A37" s="108">
        <v>24</v>
      </c>
      <c r="B37" s="55"/>
      <c r="C37" s="56" t="str">
        <f>IF(ISNA(VLOOKUP(B37,'ALL AGENCY TABLE'!$A$2:$C$327,3,FALSE)),"",(VLOOKUP(B37,'ALL AGENCY TABLE'!$A$2:$C$327,3,FALSE)))</f>
        <v/>
      </c>
      <c r="D37" s="57"/>
      <c r="E37" s="57"/>
      <c r="F37" s="58"/>
      <c r="G37" s="59"/>
      <c r="H37" s="59"/>
      <c r="I37" s="60"/>
      <c r="J37" s="61"/>
      <c r="K37" s="62"/>
      <c r="L37" s="63"/>
      <c r="M37" s="63"/>
    </row>
    <row r="38" spans="1:13" ht="92.25" customHeight="1" x14ac:dyDescent="0.25">
      <c r="A38" s="108">
        <v>25</v>
      </c>
      <c r="B38" s="55"/>
      <c r="C38" s="56" t="str">
        <f>IF(ISNA(VLOOKUP(B38,'ALL AGENCY TABLE'!$A$2:$C$327,3,FALSE)),"",(VLOOKUP(B38,'ALL AGENCY TABLE'!$A$2:$C$327,3,FALSE)))</f>
        <v/>
      </c>
      <c r="D38" s="57"/>
      <c r="E38" s="57"/>
      <c r="F38" s="58"/>
      <c r="G38" s="59"/>
      <c r="H38" s="59"/>
      <c r="I38" s="60"/>
      <c r="J38" s="61"/>
      <c r="K38" s="62"/>
      <c r="L38" s="63"/>
      <c r="M38" s="63"/>
    </row>
    <row r="39" spans="1:13" ht="92.25" customHeight="1" x14ac:dyDescent="0.25">
      <c r="A39" s="108">
        <v>26</v>
      </c>
      <c r="B39" s="55"/>
      <c r="C39" s="56" t="str">
        <f>IF(ISNA(VLOOKUP(B39,'ALL AGENCY TABLE'!$A$2:$C$327,3,FALSE)),"",(VLOOKUP(B39,'ALL AGENCY TABLE'!$A$2:$C$327,3,FALSE)))</f>
        <v/>
      </c>
      <c r="D39" s="57"/>
      <c r="E39" s="57"/>
      <c r="F39" s="58"/>
      <c r="G39" s="59"/>
      <c r="H39" s="59"/>
      <c r="I39" s="60"/>
      <c r="J39" s="61"/>
      <c r="K39" s="62"/>
      <c r="L39" s="63"/>
      <c r="M39" s="63"/>
    </row>
    <row r="40" spans="1:13" ht="92.25" customHeight="1" x14ac:dyDescent="0.25">
      <c r="A40" s="108">
        <v>27</v>
      </c>
      <c r="B40" s="55"/>
      <c r="C40" s="56" t="str">
        <f>IF(ISNA(VLOOKUP(B40,'ALL AGENCY TABLE'!$A$2:$C$327,3,FALSE)),"",(VLOOKUP(B40,'ALL AGENCY TABLE'!$A$2:$C$327,3,FALSE)))</f>
        <v/>
      </c>
      <c r="D40" s="57"/>
      <c r="E40" s="58"/>
      <c r="F40" s="58"/>
      <c r="G40" s="59"/>
      <c r="H40" s="59"/>
      <c r="I40" s="60"/>
      <c r="J40" s="61"/>
      <c r="K40" s="62"/>
      <c r="L40" s="63"/>
      <c r="M40" s="63"/>
    </row>
    <row r="41" spans="1:13" ht="92.25" customHeight="1" x14ac:dyDescent="0.25">
      <c r="A41" s="108">
        <v>28</v>
      </c>
      <c r="B41" s="55"/>
      <c r="C41" s="56" t="str">
        <f>IF(ISNA(VLOOKUP(B41,'ALL AGENCY TABLE'!$A$2:$C$327,3,FALSE)),"",(VLOOKUP(B41,'ALL AGENCY TABLE'!$A$2:$C$327,3,FALSE)))</f>
        <v/>
      </c>
      <c r="D41" s="57"/>
      <c r="E41" s="57"/>
      <c r="F41" s="58"/>
      <c r="G41" s="59"/>
      <c r="H41" s="59"/>
      <c r="I41" s="60"/>
      <c r="J41" s="61"/>
      <c r="K41" s="62"/>
      <c r="L41" s="63"/>
      <c r="M41" s="63"/>
    </row>
    <row r="42" spans="1:13" ht="92.25" customHeight="1" x14ac:dyDescent="0.25">
      <c r="A42" s="108">
        <v>29</v>
      </c>
      <c r="B42" s="55"/>
      <c r="C42" s="56" t="str">
        <f>IF(ISNA(VLOOKUP(B42,'ALL AGENCY TABLE'!$A$2:$C$327,3,FALSE)),"",(VLOOKUP(B42,'ALL AGENCY TABLE'!$A$2:$C$327,3,FALSE)))</f>
        <v/>
      </c>
      <c r="D42" s="57"/>
      <c r="E42" s="57"/>
      <c r="F42" s="58"/>
      <c r="G42" s="59"/>
      <c r="H42" s="59"/>
      <c r="I42" s="60"/>
      <c r="J42" s="61"/>
      <c r="K42" s="62"/>
      <c r="L42" s="63"/>
      <c r="M42" s="63"/>
    </row>
    <row r="43" spans="1:13" ht="92.25" customHeight="1" x14ac:dyDescent="0.25">
      <c r="A43" s="108">
        <v>30</v>
      </c>
      <c r="B43" s="55"/>
      <c r="C43" s="56" t="str">
        <f>IF(ISNA(VLOOKUP(B43,'ALL AGENCY TABLE'!$A$2:$C$327,3,FALSE)),"",(VLOOKUP(B43,'ALL AGENCY TABLE'!$A$2:$C$327,3,FALSE)))</f>
        <v/>
      </c>
      <c r="D43" s="57"/>
      <c r="E43" s="57"/>
      <c r="F43" s="58"/>
      <c r="G43" s="59"/>
      <c r="H43" s="59"/>
      <c r="I43" s="60"/>
      <c r="J43" s="61"/>
      <c r="K43" s="62"/>
      <c r="L43" s="63"/>
      <c r="M43" s="63"/>
    </row>
    <row r="44" spans="1:13" ht="92.25" customHeight="1" x14ac:dyDescent="0.25">
      <c r="A44" s="108">
        <v>31</v>
      </c>
      <c r="B44" s="55"/>
      <c r="C44" s="56" t="str">
        <f>IF(ISNA(VLOOKUP(B44,'ALL AGENCY TABLE'!$A$2:$C$327,3,FALSE)),"",(VLOOKUP(B44,'ALL AGENCY TABLE'!$A$2:$C$327,3,FALSE)))</f>
        <v/>
      </c>
      <c r="D44" s="57"/>
      <c r="E44" s="57"/>
      <c r="F44" s="58"/>
      <c r="G44" s="59"/>
      <c r="H44" s="59"/>
      <c r="I44" s="60"/>
      <c r="J44" s="61"/>
      <c r="K44" s="62"/>
      <c r="L44" s="63"/>
      <c r="M44" s="63"/>
    </row>
    <row r="45" spans="1:13" ht="92.25" customHeight="1" x14ac:dyDescent="0.25">
      <c r="A45" s="108">
        <v>32</v>
      </c>
      <c r="B45" s="55"/>
      <c r="C45" s="56" t="str">
        <f>IF(ISNA(VLOOKUP(B45,'ALL AGENCY TABLE'!$A$2:$C$327,3,FALSE)),"",(VLOOKUP(B45,'ALL AGENCY TABLE'!$A$2:$C$327,3,FALSE)))</f>
        <v/>
      </c>
      <c r="D45" s="57"/>
      <c r="E45" s="57"/>
      <c r="F45" s="58"/>
      <c r="G45" s="59"/>
      <c r="H45" s="59"/>
      <c r="I45" s="60"/>
      <c r="J45" s="61"/>
      <c r="K45" s="62"/>
      <c r="L45" s="63"/>
      <c r="M45" s="63"/>
    </row>
    <row r="46" spans="1:13" ht="92.25" customHeight="1" x14ac:dyDescent="0.25">
      <c r="A46" s="108">
        <v>33</v>
      </c>
      <c r="B46" s="55"/>
      <c r="C46" s="56" t="str">
        <f>IF(ISNA(VLOOKUP(B46,'ALL AGENCY TABLE'!$A$2:$C$327,3,FALSE)),"",(VLOOKUP(B46,'ALL AGENCY TABLE'!$A$2:$C$327,3,FALSE)))</f>
        <v/>
      </c>
      <c r="D46" s="57"/>
      <c r="E46" s="57"/>
      <c r="F46" s="58"/>
      <c r="G46" s="64"/>
      <c r="H46" s="64"/>
      <c r="I46" s="65"/>
      <c r="J46" s="61"/>
      <c r="K46" s="62"/>
      <c r="L46" s="63"/>
      <c r="M46" s="63"/>
    </row>
    <row r="47" spans="1:13" ht="92.25" customHeight="1" x14ac:dyDescent="0.25">
      <c r="A47" s="108">
        <v>34</v>
      </c>
      <c r="B47" s="55"/>
      <c r="C47" s="56" t="str">
        <f>IF(ISNA(VLOOKUP(B47,'ALL AGENCY TABLE'!$A$2:$C$327,3,FALSE)),"",(VLOOKUP(B47,'ALL AGENCY TABLE'!$A$2:$C$327,3,FALSE)))</f>
        <v/>
      </c>
      <c r="D47" s="66"/>
      <c r="E47" s="66"/>
      <c r="F47" s="58"/>
      <c r="G47" s="64"/>
      <c r="H47" s="64"/>
      <c r="I47" s="65"/>
      <c r="J47" s="61"/>
      <c r="K47" s="62"/>
      <c r="L47" s="63"/>
      <c r="M47" s="63"/>
    </row>
    <row r="48" spans="1:13" ht="92.25" customHeight="1" x14ac:dyDescent="0.25">
      <c r="A48" s="108">
        <v>35</v>
      </c>
      <c r="B48" s="55"/>
      <c r="C48" s="56" t="str">
        <f>IF(ISNA(VLOOKUP(B48,'ALL AGENCY TABLE'!$A$2:$C$327,3,FALSE)),"",(VLOOKUP(B48,'ALL AGENCY TABLE'!$A$2:$C$327,3,FALSE)))</f>
        <v/>
      </c>
      <c r="D48" s="57"/>
      <c r="E48" s="67"/>
      <c r="F48" s="58"/>
      <c r="G48" s="64"/>
      <c r="H48" s="64"/>
      <c r="I48" s="65"/>
      <c r="J48" s="61"/>
      <c r="K48" s="62"/>
      <c r="L48" s="63"/>
      <c r="M48" s="63"/>
    </row>
    <row r="49" spans="1:13" ht="92.25" customHeight="1" x14ac:dyDescent="0.25">
      <c r="A49" s="108">
        <v>36</v>
      </c>
      <c r="B49" s="55"/>
      <c r="C49" s="56" t="str">
        <f>IF(ISNA(VLOOKUP(B49,'ALL AGENCY TABLE'!$A$2:$C$327,3,FALSE)),"",(VLOOKUP(B49,'ALL AGENCY TABLE'!$A$2:$C$327,3,FALSE)))</f>
        <v/>
      </c>
      <c r="D49" s="57"/>
      <c r="E49" s="67"/>
      <c r="F49" s="58"/>
      <c r="G49" s="64"/>
      <c r="H49" s="64"/>
      <c r="I49" s="65"/>
      <c r="J49" s="61"/>
      <c r="K49" s="62"/>
      <c r="L49" s="63"/>
      <c r="M49" s="63"/>
    </row>
    <row r="50" spans="1:13" ht="92.25" customHeight="1" x14ac:dyDescent="0.25">
      <c r="A50" s="108">
        <v>37</v>
      </c>
      <c r="B50" s="55"/>
      <c r="C50" s="56" t="str">
        <f>IF(ISNA(VLOOKUP(B50,'ALL AGENCY TABLE'!$A$2:$C$327,3,FALSE)),"",(VLOOKUP(B50,'ALL AGENCY TABLE'!$A$2:$C$327,3,FALSE)))</f>
        <v/>
      </c>
      <c r="D50" s="57"/>
      <c r="E50" s="67"/>
      <c r="F50" s="58"/>
      <c r="G50" s="64"/>
      <c r="H50" s="64"/>
      <c r="I50" s="65"/>
      <c r="J50" s="61"/>
      <c r="K50" s="62"/>
      <c r="L50" s="63"/>
      <c r="M50" s="63"/>
    </row>
    <row r="51" spans="1:13" ht="92.25" customHeight="1" x14ac:dyDescent="0.25">
      <c r="A51" s="108">
        <v>38</v>
      </c>
      <c r="B51" s="55"/>
      <c r="C51" s="56" t="str">
        <f>IF(ISNA(VLOOKUP(B51,'ALL AGENCY TABLE'!$A$2:$C$327,3,FALSE)),"",(VLOOKUP(B51,'ALL AGENCY TABLE'!$A$2:$C$327,3,FALSE)))</f>
        <v/>
      </c>
      <c r="D51" s="57"/>
      <c r="E51" s="67"/>
      <c r="F51" s="58"/>
      <c r="G51" s="64"/>
      <c r="H51" s="64"/>
      <c r="I51" s="65"/>
      <c r="J51" s="61"/>
      <c r="K51" s="62"/>
      <c r="L51" s="63"/>
      <c r="M51" s="63"/>
    </row>
    <row r="52" spans="1:13" ht="92.25" customHeight="1" x14ac:dyDescent="0.25">
      <c r="A52" s="108">
        <v>39</v>
      </c>
      <c r="B52" s="55"/>
      <c r="C52" s="56" t="str">
        <f>IF(ISNA(VLOOKUP(B52,'ALL AGENCY TABLE'!$A$2:$C$327,3,FALSE)),"",(VLOOKUP(B52,'ALL AGENCY TABLE'!$A$2:$C$327,3,FALSE)))</f>
        <v/>
      </c>
      <c r="D52" s="57"/>
      <c r="E52" s="67"/>
      <c r="F52" s="58"/>
      <c r="G52" s="64"/>
      <c r="H52" s="64"/>
      <c r="I52" s="65"/>
      <c r="J52" s="61"/>
      <c r="K52" s="62"/>
      <c r="L52" s="63"/>
      <c r="M52" s="63"/>
    </row>
    <row r="53" spans="1:13" ht="92.25" customHeight="1" x14ac:dyDescent="0.25">
      <c r="A53" s="108">
        <v>40</v>
      </c>
      <c r="B53" s="55"/>
      <c r="C53" s="56" t="str">
        <f>IF(ISNA(VLOOKUP(B53,'ALL AGENCY TABLE'!$A$2:$C$327,3,FALSE)),"",(VLOOKUP(B53,'ALL AGENCY TABLE'!$A$2:$C$327,3,FALSE)))</f>
        <v/>
      </c>
      <c r="D53" s="57"/>
      <c r="E53" s="67"/>
      <c r="F53" s="58"/>
      <c r="G53" s="64"/>
      <c r="H53" s="64"/>
      <c r="I53" s="65"/>
      <c r="J53" s="61"/>
      <c r="K53" s="62"/>
      <c r="L53" s="63"/>
      <c r="M53" s="63"/>
    </row>
    <row r="54" spans="1:13" ht="92.25" customHeight="1" x14ac:dyDescent="0.25">
      <c r="A54" s="108">
        <v>41</v>
      </c>
      <c r="B54" s="55"/>
      <c r="C54" s="56" t="str">
        <f>IF(ISNA(VLOOKUP(B54,'ALL AGENCY TABLE'!$A$2:$C$327,3,FALSE)),"",(VLOOKUP(B54,'ALL AGENCY TABLE'!$A$2:$C$327,3,FALSE)))</f>
        <v/>
      </c>
      <c r="D54" s="57"/>
      <c r="E54" s="67"/>
      <c r="F54" s="58"/>
      <c r="G54" s="64"/>
      <c r="H54" s="64"/>
      <c r="I54" s="65"/>
      <c r="J54" s="61"/>
      <c r="K54" s="62"/>
      <c r="L54" s="63"/>
      <c r="M54" s="63"/>
    </row>
    <row r="55" spans="1:13" ht="92.25" customHeight="1" x14ac:dyDescent="0.25">
      <c r="A55" s="108">
        <v>42</v>
      </c>
      <c r="B55" s="55"/>
      <c r="C55" s="56" t="str">
        <f>IF(ISNA(VLOOKUP(B55,'ALL AGENCY TABLE'!$A$2:$C$327,3,FALSE)),"",(VLOOKUP(B55,'ALL AGENCY TABLE'!$A$2:$C$327,3,FALSE)))</f>
        <v/>
      </c>
      <c r="D55" s="57"/>
      <c r="E55" s="67"/>
      <c r="F55" s="58"/>
      <c r="G55" s="64"/>
      <c r="H55" s="64"/>
      <c r="I55" s="65"/>
      <c r="J55" s="61"/>
      <c r="K55" s="62"/>
      <c r="L55" s="63"/>
      <c r="M55" s="63"/>
    </row>
    <row r="56" spans="1:13" ht="92.25" customHeight="1" x14ac:dyDescent="0.25">
      <c r="A56" s="108">
        <v>43</v>
      </c>
      <c r="B56" s="55"/>
      <c r="C56" s="56" t="str">
        <f>IF(ISNA(VLOOKUP(B56,'ALL AGENCY TABLE'!$A$2:$C$327,3,FALSE)),"",(VLOOKUP(B56,'ALL AGENCY TABLE'!$A$2:$C$327,3,FALSE)))</f>
        <v/>
      </c>
      <c r="D56" s="57"/>
      <c r="E56" s="67"/>
      <c r="F56" s="58"/>
      <c r="G56" s="64"/>
      <c r="H56" s="64"/>
      <c r="I56" s="65"/>
      <c r="J56" s="61"/>
      <c r="K56" s="62"/>
      <c r="L56" s="63"/>
      <c r="M56" s="63"/>
    </row>
    <row r="57" spans="1:13" ht="92.25" customHeight="1" x14ac:dyDescent="0.25">
      <c r="A57" s="108">
        <v>44</v>
      </c>
      <c r="B57" s="55"/>
      <c r="C57" s="56" t="str">
        <f>IF(ISNA(VLOOKUP(B57,'ALL AGENCY TABLE'!$A$2:$C$327,3,FALSE)),"",(VLOOKUP(B57,'ALL AGENCY TABLE'!$A$2:$C$327,3,FALSE)))</f>
        <v/>
      </c>
      <c r="D57" s="57"/>
      <c r="E57" s="67"/>
      <c r="F57" s="58"/>
      <c r="G57" s="64"/>
      <c r="H57" s="64"/>
      <c r="I57" s="65"/>
      <c r="J57" s="61"/>
      <c r="K57" s="62"/>
      <c r="L57" s="63"/>
      <c r="M57" s="63"/>
    </row>
    <row r="58" spans="1:13" ht="92.25" customHeight="1" x14ac:dyDescent="0.25">
      <c r="A58" s="108">
        <v>45</v>
      </c>
      <c r="B58" s="55"/>
      <c r="C58" s="56" t="str">
        <f>IF(ISNA(VLOOKUP(B58,'ALL AGENCY TABLE'!$A$2:$C$327,3,FALSE)),"",(VLOOKUP(B58,'ALL AGENCY TABLE'!$A$2:$C$327,3,FALSE)))</f>
        <v/>
      </c>
      <c r="D58" s="57"/>
      <c r="E58" s="67"/>
      <c r="F58" s="58"/>
      <c r="G58" s="64"/>
      <c r="H58" s="64"/>
      <c r="I58" s="65"/>
      <c r="J58" s="61"/>
      <c r="K58" s="62"/>
      <c r="L58" s="63"/>
      <c r="M58" s="63"/>
    </row>
    <row r="59" spans="1:13" ht="92.25" customHeight="1" x14ac:dyDescent="0.25">
      <c r="A59" s="108">
        <v>46</v>
      </c>
      <c r="B59" s="55"/>
      <c r="C59" s="56" t="str">
        <f>IF(ISNA(VLOOKUP(B59,'ALL AGENCY TABLE'!$A$2:$C$327,3,FALSE)),"",(VLOOKUP(B59,'ALL AGENCY TABLE'!$A$2:$C$327,3,FALSE)))</f>
        <v/>
      </c>
      <c r="D59" s="57"/>
      <c r="E59" s="67"/>
      <c r="F59" s="58"/>
      <c r="G59" s="64"/>
      <c r="H59" s="64"/>
      <c r="I59" s="65"/>
      <c r="J59" s="61"/>
      <c r="K59" s="62"/>
      <c r="L59" s="63"/>
      <c r="M59" s="63"/>
    </row>
    <row r="60" spans="1:13" ht="92.25" customHeight="1" x14ac:dyDescent="0.25">
      <c r="A60" s="108">
        <v>47</v>
      </c>
      <c r="B60" s="55"/>
      <c r="C60" s="56" t="str">
        <f>IF(ISNA(VLOOKUP(B60,'ALL AGENCY TABLE'!$A$2:$C$327,3,FALSE)),"",(VLOOKUP(B60,'ALL AGENCY TABLE'!$A$2:$C$327,3,FALSE)))</f>
        <v/>
      </c>
      <c r="D60" s="57"/>
      <c r="E60" s="67"/>
      <c r="F60" s="58"/>
      <c r="G60" s="64"/>
      <c r="H60" s="64"/>
      <c r="I60" s="65"/>
      <c r="J60" s="61"/>
      <c r="K60" s="62"/>
      <c r="L60" s="63"/>
      <c r="M60" s="63"/>
    </row>
    <row r="61" spans="1:13" ht="92.25" customHeight="1" x14ac:dyDescent="0.25">
      <c r="A61" s="108">
        <v>48</v>
      </c>
      <c r="B61" s="55"/>
      <c r="C61" s="56" t="str">
        <f>IF(ISNA(VLOOKUP(B61,'ALL AGENCY TABLE'!$A$2:$C$327,3,FALSE)),"",(VLOOKUP(B61,'ALL AGENCY TABLE'!$A$2:$C$327,3,FALSE)))</f>
        <v/>
      </c>
      <c r="D61" s="57"/>
      <c r="E61" s="67"/>
      <c r="F61" s="58"/>
      <c r="G61" s="64"/>
      <c r="H61" s="64"/>
      <c r="I61" s="65"/>
      <c r="J61" s="61"/>
      <c r="K61" s="62"/>
      <c r="L61" s="63"/>
      <c r="M61" s="63"/>
    </row>
    <row r="62" spans="1:13" ht="92.25" customHeight="1" x14ac:dyDescent="0.25">
      <c r="A62" s="108">
        <v>49</v>
      </c>
      <c r="B62" s="55"/>
      <c r="C62" s="56" t="str">
        <f>IF(ISNA(VLOOKUP(B62,'ALL AGENCY TABLE'!$A$2:$C$327,3,FALSE)),"",(VLOOKUP(B62,'ALL AGENCY TABLE'!$A$2:$C$327,3,FALSE)))</f>
        <v/>
      </c>
      <c r="D62" s="57"/>
      <c r="E62" s="67"/>
      <c r="F62" s="58"/>
      <c r="G62" s="64"/>
      <c r="H62" s="64"/>
      <c r="I62" s="65"/>
      <c r="J62" s="61"/>
      <c r="K62" s="62"/>
      <c r="L62" s="63"/>
      <c r="M62" s="63"/>
    </row>
    <row r="63" spans="1:13" ht="92.25" customHeight="1" x14ac:dyDescent="0.25">
      <c r="A63" s="108">
        <v>50</v>
      </c>
      <c r="B63" s="55"/>
      <c r="C63" s="56" t="str">
        <f>IF(ISNA(VLOOKUP(B63,'ALL AGENCY TABLE'!$A$2:$C$327,3,FALSE)),"",(VLOOKUP(B63,'ALL AGENCY TABLE'!$A$2:$C$327,3,FALSE)))</f>
        <v/>
      </c>
      <c r="D63" s="57"/>
      <c r="E63" s="67"/>
      <c r="F63" s="58"/>
      <c r="G63" s="64"/>
      <c r="H63" s="64"/>
      <c r="I63" s="65"/>
      <c r="J63" s="61"/>
      <c r="K63" s="62"/>
      <c r="L63" s="63"/>
      <c r="M63" s="63"/>
    </row>
    <row r="64" spans="1:13" x14ac:dyDescent="0.25">
      <c r="D64" s="111"/>
    </row>
    <row r="65" spans="1:6" x14ac:dyDescent="0.25">
      <c r="A65" s="112"/>
      <c r="B65" s="112"/>
      <c r="C65" s="112"/>
      <c r="D65" s="112"/>
      <c r="E65" s="112"/>
      <c r="F65" s="112"/>
    </row>
    <row r="66" spans="1:6" ht="43.5" hidden="1" customHeight="1" x14ac:dyDescent="0.25">
      <c r="A66" s="113" t="s">
        <v>418</v>
      </c>
      <c r="B66" s="172" t="s">
        <v>451</v>
      </c>
      <c r="C66" s="173"/>
      <c r="D66" s="173"/>
      <c r="E66" s="174"/>
      <c r="F66" s="109"/>
    </row>
    <row r="67" spans="1:6" hidden="1" x14ac:dyDescent="0.25">
      <c r="D67" s="111"/>
    </row>
    <row r="68" spans="1:6" hidden="1" x14ac:dyDescent="0.25">
      <c r="D68" s="111"/>
    </row>
    <row r="69" spans="1:6" ht="43.5" hidden="1" customHeight="1" x14ac:dyDescent="0.25">
      <c r="A69" s="113" t="s">
        <v>419</v>
      </c>
      <c r="B69" s="172" t="s">
        <v>452</v>
      </c>
      <c r="C69" s="173"/>
      <c r="D69" s="173"/>
      <c r="E69" s="174"/>
      <c r="F69" s="109"/>
    </row>
    <row r="70" spans="1:6" hidden="1" x14ac:dyDescent="0.25">
      <c r="D70" s="111"/>
    </row>
    <row r="71" spans="1:6" hidden="1" x14ac:dyDescent="0.25">
      <c r="D71" s="111"/>
    </row>
    <row r="72" spans="1:6" ht="43.5" hidden="1" customHeight="1" x14ac:dyDescent="0.25">
      <c r="A72" s="113" t="s">
        <v>420</v>
      </c>
      <c r="B72" s="172" t="s">
        <v>453</v>
      </c>
      <c r="C72" s="173"/>
      <c r="D72" s="173"/>
      <c r="E72" s="174"/>
      <c r="F72" s="110"/>
    </row>
    <row r="73" spans="1:6" x14ac:dyDescent="0.25">
      <c r="A73" s="114"/>
      <c r="B73" s="47"/>
      <c r="C73" s="115"/>
      <c r="D73" s="111"/>
      <c r="E73" s="68"/>
      <c r="F73" s="68"/>
    </row>
    <row r="74" spans="1:6" x14ac:dyDescent="0.25">
      <c r="A74" s="114"/>
      <c r="B74" s="47"/>
      <c r="C74" s="115"/>
      <c r="D74" s="111"/>
      <c r="E74" s="68"/>
      <c r="F74" s="68"/>
    </row>
    <row r="75" spans="1:6" x14ac:dyDescent="0.25">
      <c r="A75" s="114"/>
      <c r="B75" s="47"/>
      <c r="C75" s="115"/>
      <c r="D75" s="111"/>
      <c r="E75" s="68"/>
      <c r="F75" s="68"/>
    </row>
    <row r="76" spans="1:6" x14ac:dyDescent="0.25">
      <c r="A76" s="114"/>
      <c r="B76" s="47"/>
      <c r="C76" s="115"/>
      <c r="D76" s="111"/>
      <c r="E76" s="68"/>
      <c r="F76" s="68"/>
    </row>
    <row r="77" spans="1:6" x14ac:dyDescent="0.25">
      <c r="A77" s="114"/>
      <c r="B77" s="47"/>
      <c r="C77" s="115"/>
      <c r="D77" s="111"/>
      <c r="E77" s="68"/>
      <c r="F77" s="68"/>
    </row>
    <row r="78" spans="1:6" x14ac:dyDescent="0.25">
      <c r="A78" s="114"/>
      <c r="B78" s="47"/>
      <c r="C78" s="115"/>
      <c r="D78" s="111"/>
      <c r="E78" s="68"/>
      <c r="F78" s="68"/>
    </row>
    <row r="79" spans="1:6" x14ac:dyDescent="0.25">
      <c r="A79" s="114"/>
      <c r="B79" s="47"/>
      <c r="C79" s="115"/>
      <c r="D79" s="111"/>
      <c r="E79" s="68"/>
      <c r="F79" s="68"/>
    </row>
    <row r="80" spans="1:6" x14ac:dyDescent="0.25">
      <c r="A80" s="114"/>
      <c r="B80" s="47"/>
      <c r="C80" s="115"/>
      <c r="D80" s="111"/>
      <c r="E80" s="68"/>
      <c r="F80" s="68"/>
    </row>
    <row r="81" spans="1:6" x14ac:dyDescent="0.25">
      <c r="A81" s="114"/>
      <c r="B81" s="47"/>
      <c r="C81" s="115"/>
      <c r="D81" s="111"/>
      <c r="E81" s="68"/>
      <c r="F81" s="68"/>
    </row>
    <row r="82" spans="1:6" x14ac:dyDescent="0.25">
      <c r="A82" s="114"/>
      <c r="B82" s="47"/>
      <c r="C82" s="115"/>
      <c r="D82" s="111"/>
      <c r="E82" s="68"/>
      <c r="F82" s="68"/>
    </row>
    <row r="83" spans="1:6" x14ac:dyDescent="0.25">
      <c r="A83" s="114"/>
      <c r="B83" s="47"/>
      <c r="C83" s="115"/>
      <c r="D83" s="111"/>
      <c r="E83" s="68"/>
      <c r="F83" s="68"/>
    </row>
    <row r="84" spans="1:6" x14ac:dyDescent="0.25">
      <c r="A84" s="114"/>
      <c r="B84" s="47"/>
      <c r="C84" s="115"/>
      <c r="D84" s="111"/>
      <c r="E84" s="68"/>
      <c r="F84" s="68"/>
    </row>
    <row r="85" spans="1:6" x14ac:dyDescent="0.25">
      <c r="A85" s="114"/>
      <c r="B85" s="47"/>
      <c r="C85" s="115"/>
      <c r="D85" s="111"/>
      <c r="E85" s="68"/>
      <c r="F85" s="68"/>
    </row>
    <row r="86" spans="1:6" x14ac:dyDescent="0.25">
      <c r="A86" s="114"/>
      <c r="B86" s="47"/>
      <c r="C86" s="115"/>
      <c r="D86" s="111"/>
      <c r="E86" s="68"/>
      <c r="F86" s="68"/>
    </row>
    <row r="87" spans="1:6" x14ac:dyDescent="0.25">
      <c r="A87" s="114"/>
      <c r="B87" s="47"/>
      <c r="C87" s="115"/>
      <c r="D87" s="111"/>
      <c r="E87" s="68"/>
      <c r="F87" s="68"/>
    </row>
    <row r="88" spans="1:6" x14ac:dyDescent="0.25">
      <c r="A88" s="114"/>
      <c r="B88" s="47"/>
      <c r="C88" s="115"/>
      <c r="D88" s="111"/>
      <c r="E88" s="68"/>
      <c r="F88" s="68"/>
    </row>
    <row r="89" spans="1:6" x14ac:dyDescent="0.25">
      <c r="A89" s="114"/>
      <c r="B89" s="47"/>
      <c r="C89" s="115"/>
      <c r="D89" s="111"/>
      <c r="E89" s="68"/>
      <c r="F89" s="68"/>
    </row>
    <row r="90" spans="1:6" x14ac:dyDescent="0.25">
      <c r="A90" s="114"/>
      <c r="B90" s="47"/>
      <c r="C90" s="115"/>
      <c r="D90" s="111"/>
      <c r="E90" s="68"/>
      <c r="F90" s="68"/>
    </row>
    <row r="91" spans="1:6" x14ac:dyDescent="0.25">
      <c r="A91" s="114"/>
      <c r="B91" s="47"/>
      <c r="C91" s="115"/>
      <c r="D91" s="111"/>
      <c r="E91" s="68"/>
      <c r="F91" s="68"/>
    </row>
    <row r="92" spans="1:6" x14ac:dyDescent="0.25">
      <c r="A92" s="114"/>
      <c r="B92" s="47"/>
      <c r="C92" s="115"/>
      <c r="D92" s="111"/>
      <c r="E92" s="68"/>
      <c r="F92" s="68"/>
    </row>
    <row r="93" spans="1:6" x14ac:dyDescent="0.25">
      <c r="A93" s="114"/>
      <c r="B93" s="47"/>
      <c r="C93" s="115"/>
      <c r="D93" s="111"/>
      <c r="E93" s="68"/>
      <c r="F93" s="68"/>
    </row>
    <row r="94" spans="1:6" x14ac:dyDescent="0.25">
      <c r="A94" s="114"/>
      <c r="B94" s="47"/>
      <c r="C94" s="115"/>
      <c r="D94" s="111"/>
      <c r="E94" s="68"/>
      <c r="F94" s="68"/>
    </row>
    <row r="95" spans="1:6" x14ac:dyDescent="0.25">
      <c r="A95" s="114"/>
      <c r="B95" s="47"/>
      <c r="C95" s="115"/>
      <c r="D95" s="111"/>
      <c r="E95" s="68"/>
      <c r="F95" s="68"/>
    </row>
    <row r="96" spans="1:6" x14ac:dyDescent="0.25">
      <c r="A96" s="114"/>
      <c r="B96" s="47"/>
      <c r="C96" s="115"/>
      <c r="D96" s="111"/>
      <c r="E96" s="68"/>
      <c r="F96" s="68"/>
    </row>
    <row r="97" spans="1:6" x14ac:dyDescent="0.25">
      <c r="A97" s="114"/>
      <c r="B97" s="47"/>
      <c r="C97" s="115"/>
      <c r="D97" s="111"/>
      <c r="E97" s="68"/>
      <c r="F97" s="68"/>
    </row>
    <row r="98" spans="1:6" x14ac:dyDescent="0.25">
      <c r="A98" s="114"/>
      <c r="B98" s="47"/>
      <c r="C98" s="115"/>
      <c r="D98" s="111"/>
      <c r="E98" s="68"/>
      <c r="F98" s="68"/>
    </row>
    <row r="99" spans="1:6" x14ac:dyDescent="0.25">
      <c r="A99" s="114"/>
      <c r="B99" s="47"/>
      <c r="C99" s="115"/>
      <c r="D99" s="111"/>
      <c r="E99" s="68"/>
      <c r="F99" s="68"/>
    </row>
    <row r="100" spans="1:6" x14ac:dyDescent="0.25">
      <c r="A100" s="114"/>
      <c r="B100" s="47"/>
      <c r="C100" s="115"/>
      <c r="D100" s="111"/>
      <c r="E100" s="68"/>
      <c r="F100" s="68"/>
    </row>
    <row r="101" spans="1:6" x14ac:dyDescent="0.25">
      <c r="A101" s="114"/>
      <c r="B101" s="47"/>
      <c r="C101" s="115"/>
      <c r="D101" s="111"/>
      <c r="E101" s="68"/>
      <c r="F101" s="68"/>
    </row>
    <row r="102" spans="1:6" x14ac:dyDescent="0.25">
      <c r="A102" s="114"/>
      <c r="B102" s="47"/>
      <c r="C102" s="115"/>
      <c r="D102" s="111"/>
      <c r="E102" s="68"/>
      <c r="F102" s="68"/>
    </row>
    <row r="103" spans="1:6" x14ac:dyDescent="0.25">
      <c r="A103" s="114"/>
      <c r="B103" s="47"/>
      <c r="C103" s="115"/>
      <c r="D103" s="111"/>
      <c r="E103" s="68"/>
      <c r="F103" s="68"/>
    </row>
    <row r="104" spans="1:6" x14ac:dyDescent="0.25">
      <c r="A104" s="114"/>
      <c r="B104" s="47"/>
      <c r="C104" s="115"/>
      <c r="D104" s="111"/>
      <c r="E104" s="68"/>
      <c r="F104" s="68"/>
    </row>
    <row r="105" spans="1:6" x14ac:dyDescent="0.25">
      <c r="A105" s="114"/>
      <c r="B105" s="47"/>
      <c r="C105" s="115"/>
      <c r="D105" s="111"/>
      <c r="E105" s="68"/>
      <c r="F105" s="68"/>
    </row>
    <row r="106" spans="1:6" x14ac:dyDescent="0.25">
      <c r="A106" s="114"/>
      <c r="B106" s="47"/>
      <c r="C106" s="115"/>
      <c r="D106" s="111"/>
      <c r="E106" s="68"/>
      <c r="F106" s="68"/>
    </row>
    <row r="107" spans="1:6" x14ac:dyDescent="0.25">
      <c r="A107" s="114"/>
      <c r="B107" s="47"/>
      <c r="C107" s="115"/>
      <c r="D107" s="111"/>
      <c r="E107" s="68"/>
      <c r="F107" s="68"/>
    </row>
    <row r="108" spans="1:6" x14ac:dyDescent="0.25">
      <c r="A108" s="114"/>
      <c r="B108" s="47"/>
      <c r="C108" s="115"/>
      <c r="D108" s="111"/>
      <c r="E108" s="68"/>
      <c r="F108" s="68"/>
    </row>
    <row r="109" spans="1:6" x14ac:dyDescent="0.25">
      <c r="A109" s="114"/>
      <c r="B109" s="47"/>
      <c r="C109" s="115"/>
      <c r="D109" s="111"/>
      <c r="E109" s="68"/>
      <c r="F109" s="68"/>
    </row>
    <row r="110" spans="1:6" x14ac:dyDescent="0.25">
      <c r="A110" s="114"/>
      <c r="B110" s="47"/>
      <c r="C110" s="115"/>
      <c r="D110" s="111"/>
      <c r="E110" s="68"/>
      <c r="F110" s="68"/>
    </row>
    <row r="111" spans="1:6" x14ac:dyDescent="0.25">
      <c r="A111" s="114"/>
      <c r="B111" s="47"/>
      <c r="C111" s="115"/>
      <c r="D111" s="111"/>
      <c r="E111" s="68"/>
      <c r="F111" s="68"/>
    </row>
    <row r="112" spans="1:6" x14ac:dyDescent="0.25">
      <c r="A112" s="114"/>
      <c r="B112" s="47"/>
      <c r="C112" s="115"/>
      <c r="D112" s="111"/>
      <c r="E112" s="68"/>
      <c r="F112" s="68"/>
    </row>
    <row r="113" spans="1:6" x14ac:dyDescent="0.25">
      <c r="A113" s="114"/>
      <c r="B113" s="47"/>
      <c r="C113" s="115"/>
      <c r="D113" s="111"/>
      <c r="E113" s="68"/>
      <c r="F113" s="68"/>
    </row>
    <row r="114" spans="1:6" x14ac:dyDescent="0.25">
      <c r="A114" s="114"/>
      <c r="B114" s="47"/>
      <c r="C114" s="115"/>
      <c r="D114" s="111"/>
      <c r="E114" s="68"/>
      <c r="F114" s="68"/>
    </row>
    <row r="115" spans="1:6" x14ac:dyDescent="0.25">
      <c r="A115" s="114"/>
      <c r="B115" s="47"/>
      <c r="C115" s="115"/>
      <c r="D115" s="111"/>
      <c r="E115" s="68"/>
      <c r="F115" s="68"/>
    </row>
    <row r="116" spans="1:6" x14ac:dyDescent="0.25">
      <c r="A116" s="114"/>
      <c r="B116" s="116"/>
      <c r="C116" s="115"/>
      <c r="D116" s="111"/>
      <c r="E116" s="68"/>
      <c r="F116" s="68"/>
    </row>
    <row r="117" spans="1:6" x14ac:dyDescent="0.25">
      <c r="A117" s="114"/>
      <c r="B117" s="47"/>
      <c r="C117" s="115"/>
      <c r="D117" s="111"/>
      <c r="E117" s="68"/>
      <c r="F117" s="68"/>
    </row>
    <row r="118" spans="1:6" x14ac:dyDescent="0.25">
      <c r="A118" s="114"/>
      <c r="B118" s="47"/>
      <c r="C118" s="115"/>
      <c r="D118" s="111"/>
      <c r="E118" s="68"/>
      <c r="F118" s="68"/>
    </row>
    <row r="119" spans="1:6" x14ac:dyDescent="0.25">
      <c r="A119" s="114"/>
      <c r="B119" s="47"/>
      <c r="C119" s="115"/>
      <c r="D119" s="111"/>
      <c r="E119" s="68"/>
      <c r="F119" s="68"/>
    </row>
    <row r="120" spans="1:6" x14ac:dyDescent="0.25">
      <c r="A120" s="114"/>
      <c r="B120" s="47"/>
      <c r="C120" s="115"/>
      <c r="D120" s="111"/>
      <c r="E120" s="68"/>
      <c r="F120" s="68"/>
    </row>
    <row r="121" spans="1:6" x14ac:dyDescent="0.25">
      <c r="A121" s="114"/>
      <c r="B121" s="47"/>
      <c r="C121" s="115"/>
      <c r="D121" s="111"/>
      <c r="E121" s="68"/>
      <c r="F121" s="68"/>
    </row>
    <row r="122" spans="1:6" x14ac:dyDescent="0.25">
      <c r="A122" s="114"/>
      <c r="B122" s="47"/>
      <c r="C122" s="115"/>
      <c r="D122" s="111"/>
      <c r="E122" s="68"/>
      <c r="F122" s="68"/>
    </row>
    <row r="123" spans="1:6" x14ac:dyDescent="0.25">
      <c r="A123" s="114"/>
      <c r="B123" s="47"/>
      <c r="C123" s="115"/>
      <c r="D123" s="111"/>
      <c r="E123" s="68"/>
      <c r="F123" s="68"/>
    </row>
    <row r="124" spans="1:6" x14ac:dyDescent="0.25">
      <c r="A124" s="114"/>
      <c r="B124" s="47"/>
      <c r="C124" s="115"/>
      <c r="D124" s="111"/>
      <c r="E124" s="68"/>
      <c r="F124" s="68"/>
    </row>
    <row r="125" spans="1:6" x14ac:dyDescent="0.25">
      <c r="A125" s="114"/>
      <c r="B125" s="47"/>
      <c r="C125" s="115"/>
      <c r="D125" s="111"/>
      <c r="E125" s="68"/>
      <c r="F125" s="68"/>
    </row>
    <row r="126" spans="1:6" x14ac:dyDescent="0.25">
      <c r="A126" s="114"/>
      <c r="B126" s="47"/>
      <c r="C126" s="115"/>
      <c r="D126" s="111"/>
      <c r="E126" s="68"/>
      <c r="F126" s="68"/>
    </row>
    <row r="127" spans="1:6" x14ac:dyDescent="0.25">
      <c r="A127" s="114"/>
      <c r="B127" s="47"/>
      <c r="C127" s="115"/>
      <c r="D127" s="111"/>
      <c r="E127" s="68"/>
      <c r="F127" s="68"/>
    </row>
    <row r="128" spans="1:6" x14ac:dyDescent="0.25">
      <c r="A128" s="114"/>
      <c r="B128" s="47"/>
      <c r="C128" s="115"/>
      <c r="D128" s="111"/>
      <c r="E128" s="68"/>
      <c r="F128" s="68"/>
    </row>
    <row r="129" spans="1:6" x14ac:dyDescent="0.25">
      <c r="A129" s="114"/>
      <c r="B129" s="47"/>
      <c r="C129" s="115"/>
      <c r="D129" s="111"/>
      <c r="E129" s="68"/>
      <c r="F129" s="68"/>
    </row>
    <row r="130" spans="1:6" x14ac:dyDescent="0.25">
      <c r="A130" s="114"/>
      <c r="B130" s="47"/>
      <c r="C130" s="115"/>
      <c r="D130" s="111"/>
      <c r="E130" s="68"/>
      <c r="F130" s="68"/>
    </row>
    <row r="131" spans="1:6" x14ac:dyDescent="0.25">
      <c r="A131" s="114"/>
      <c r="B131" s="47"/>
      <c r="C131" s="115"/>
      <c r="D131" s="111"/>
      <c r="E131" s="68"/>
      <c r="F131" s="68"/>
    </row>
    <row r="132" spans="1:6" x14ac:dyDescent="0.25">
      <c r="A132" s="114"/>
      <c r="B132" s="47"/>
      <c r="C132" s="115"/>
      <c r="D132" s="111"/>
      <c r="E132" s="68"/>
      <c r="F132" s="68"/>
    </row>
    <row r="133" spans="1:6" x14ac:dyDescent="0.25">
      <c r="A133" s="114"/>
      <c r="B133" s="47"/>
      <c r="C133" s="115"/>
      <c r="D133" s="111"/>
      <c r="E133" s="68"/>
      <c r="F133" s="68"/>
    </row>
    <row r="134" spans="1:6" x14ac:dyDescent="0.25">
      <c r="A134" s="114"/>
      <c r="B134" s="47"/>
      <c r="C134" s="115"/>
      <c r="D134" s="111"/>
      <c r="E134" s="68"/>
      <c r="F134" s="68"/>
    </row>
    <row r="135" spans="1:6" x14ac:dyDescent="0.25">
      <c r="A135" s="114"/>
      <c r="B135" s="47"/>
      <c r="C135" s="115"/>
      <c r="D135" s="111"/>
      <c r="E135" s="68"/>
      <c r="F135" s="68"/>
    </row>
    <row r="136" spans="1:6" x14ac:dyDescent="0.25">
      <c r="A136" s="114"/>
      <c r="B136" s="47"/>
      <c r="C136" s="115"/>
      <c r="D136" s="111"/>
      <c r="E136" s="68"/>
      <c r="F136" s="68"/>
    </row>
    <row r="137" spans="1:6" x14ac:dyDescent="0.25">
      <c r="A137" s="114"/>
      <c r="B137" s="47"/>
      <c r="C137" s="115"/>
      <c r="D137" s="111"/>
      <c r="E137" s="68"/>
      <c r="F137" s="68"/>
    </row>
    <row r="138" spans="1:6" x14ac:dyDescent="0.25">
      <c r="A138" s="114"/>
      <c r="B138" s="47"/>
      <c r="C138" s="115"/>
      <c r="D138" s="111"/>
      <c r="E138" s="68"/>
      <c r="F138" s="68"/>
    </row>
    <row r="139" spans="1:6" x14ac:dyDescent="0.25">
      <c r="A139" s="114"/>
      <c r="B139" s="47"/>
      <c r="C139" s="115"/>
      <c r="D139" s="111"/>
      <c r="E139" s="68"/>
      <c r="F139" s="68"/>
    </row>
    <row r="140" spans="1:6" x14ac:dyDescent="0.25">
      <c r="A140" s="114"/>
      <c r="B140" s="47"/>
      <c r="C140" s="115"/>
      <c r="D140" s="111"/>
      <c r="E140" s="68"/>
      <c r="F140" s="68"/>
    </row>
    <row r="141" spans="1:6" x14ac:dyDescent="0.25">
      <c r="A141" s="114"/>
      <c r="B141" s="47"/>
      <c r="C141" s="115"/>
      <c r="D141" s="111"/>
      <c r="E141" s="68"/>
      <c r="F141" s="68"/>
    </row>
    <row r="142" spans="1:6" x14ac:dyDescent="0.25">
      <c r="A142" s="114"/>
      <c r="B142" s="47"/>
      <c r="C142" s="115"/>
      <c r="D142" s="111"/>
      <c r="E142" s="68"/>
      <c r="F142" s="68"/>
    </row>
    <row r="143" spans="1:6" x14ac:dyDescent="0.25">
      <c r="A143" s="114"/>
      <c r="B143" s="47"/>
      <c r="C143" s="115"/>
      <c r="D143" s="111"/>
      <c r="E143" s="68"/>
      <c r="F143" s="68"/>
    </row>
    <row r="144" spans="1:6" x14ac:dyDescent="0.25">
      <c r="A144" s="114"/>
      <c r="B144" s="47"/>
      <c r="C144" s="115"/>
      <c r="D144" s="111"/>
      <c r="E144" s="68"/>
      <c r="F144" s="68"/>
    </row>
    <row r="145" spans="1:6" x14ac:dyDescent="0.25">
      <c r="A145" s="114"/>
      <c r="B145" s="47"/>
      <c r="C145" s="115"/>
      <c r="D145" s="111"/>
      <c r="E145" s="68"/>
      <c r="F145" s="68"/>
    </row>
    <row r="146" spans="1:6" x14ac:dyDescent="0.25">
      <c r="A146" s="114"/>
      <c r="B146" s="47"/>
      <c r="C146" s="115"/>
      <c r="D146" s="111"/>
      <c r="E146" s="68"/>
      <c r="F146" s="68"/>
    </row>
    <row r="147" spans="1:6" x14ac:dyDescent="0.25">
      <c r="A147" s="117"/>
      <c r="B147" s="47"/>
      <c r="D147" s="111"/>
      <c r="E147" s="68"/>
      <c r="F147" s="68"/>
    </row>
    <row r="148" spans="1:6" x14ac:dyDescent="0.25">
      <c r="A148" s="117"/>
      <c r="D148" s="111"/>
      <c r="E148" s="68"/>
      <c r="F148" s="68"/>
    </row>
    <row r="149" spans="1:6" x14ac:dyDescent="0.25">
      <c r="A149" s="117"/>
      <c r="D149" s="111"/>
      <c r="E149" s="68"/>
      <c r="F149" s="68"/>
    </row>
    <row r="150" spans="1:6" x14ac:dyDescent="0.25">
      <c r="A150" s="117"/>
      <c r="D150" s="111"/>
      <c r="E150" s="68"/>
      <c r="F150" s="68"/>
    </row>
    <row r="151" spans="1:6" x14ac:dyDescent="0.25">
      <c r="A151" s="117"/>
      <c r="D151" s="111"/>
      <c r="E151" s="68"/>
      <c r="F151" s="68"/>
    </row>
    <row r="152" spans="1:6" x14ac:dyDescent="0.25">
      <c r="A152" s="117"/>
      <c r="D152" s="111"/>
      <c r="E152" s="68"/>
      <c r="F152" s="68"/>
    </row>
    <row r="153" spans="1:6" x14ac:dyDescent="0.25">
      <c r="A153" s="117"/>
      <c r="D153" s="111"/>
      <c r="E153" s="68"/>
      <c r="F153" s="68"/>
    </row>
    <row r="154" spans="1:6" x14ac:dyDescent="0.25">
      <c r="A154" s="117"/>
      <c r="D154" s="111"/>
      <c r="E154" s="68"/>
      <c r="F154" s="68"/>
    </row>
    <row r="155" spans="1:6" ht="12" customHeight="1" x14ac:dyDescent="0.25">
      <c r="A155" s="117"/>
      <c r="D155" s="111"/>
      <c r="E155" s="68"/>
      <c r="F155" s="68"/>
    </row>
    <row r="156" spans="1:6" x14ac:dyDescent="0.25">
      <c r="A156" s="117"/>
      <c r="D156" s="111"/>
      <c r="E156" s="68"/>
      <c r="F156" s="68"/>
    </row>
    <row r="157" spans="1:6" x14ac:dyDescent="0.25">
      <c r="A157" s="117"/>
      <c r="D157" s="111"/>
      <c r="E157" s="68"/>
      <c r="F157" s="68"/>
    </row>
    <row r="158" spans="1:6" x14ac:dyDescent="0.25">
      <c r="A158" s="117"/>
      <c r="D158" s="111"/>
      <c r="E158" s="68"/>
      <c r="F158" s="68"/>
    </row>
    <row r="159" spans="1:6" x14ac:dyDescent="0.25">
      <c r="A159" s="117"/>
      <c r="D159" s="111"/>
      <c r="E159" s="68"/>
      <c r="F159" s="68"/>
    </row>
    <row r="160" spans="1:6" x14ac:dyDescent="0.25">
      <c r="A160" s="117"/>
      <c r="D160" s="111"/>
      <c r="E160" s="68"/>
      <c r="F160" s="68"/>
    </row>
    <row r="161" spans="1:6" x14ac:dyDescent="0.25">
      <c r="A161" s="117"/>
      <c r="D161" s="111"/>
      <c r="E161" s="68"/>
      <c r="F161" s="68"/>
    </row>
    <row r="162" spans="1:6" x14ac:dyDescent="0.25">
      <c r="A162" s="117"/>
      <c r="D162" s="111"/>
      <c r="E162" s="68"/>
      <c r="F162" s="68"/>
    </row>
    <row r="163" spans="1:6" x14ac:dyDescent="0.25">
      <c r="A163" s="117"/>
      <c r="D163" s="111"/>
      <c r="E163" s="68"/>
      <c r="F163" s="68"/>
    </row>
    <row r="164" spans="1:6" x14ac:dyDescent="0.25">
      <c r="A164" s="117"/>
      <c r="D164" s="111"/>
      <c r="E164" s="68"/>
      <c r="F164" s="68"/>
    </row>
    <row r="165" spans="1:6" x14ac:dyDescent="0.25">
      <c r="A165" s="117"/>
      <c r="D165" s="111"/>
      <c r="E165" s="68"/>
      <c r="F165" s="68"/>
    </row>
    <row r="166" spans="1:6" x14ac:dyDescent="0.25">
      <c r="A166" s="117"/>
      <c r="D166" s="111"/>
      <c r="E166" s="68"/>
      <c r="F166" s="68"/>
    </row>
    <row r="167" spans="1:6" x14ac:dyDescent="0.25">
      <c r="A167" s="117"/>
      <c r="D167" s="111"/>
      <c r="E167" s="68"/>
      <c r="F167" s="68"/>
    </row>
    <row r="168" spans="1:6" x14ac:dyDescent="0.25">
      <c r="A168" s="117"/>
      <c r="D168" s="111"/>
      <c r="E168" s="68"/>
      <c r="F168" s="68"/>
    </row>
    <row r="169" spans="1:6" x14ac:dyDescent="0.25">
      <c r="A169" s="117"/>
      <c r="D169" s="111"/>
      <c r="E169" s="68"/>
      <c r="F169" s="68"/>
    </row>
    <row r="170" spans="1:6" x14ac:dyDescent="0.25">
      <c r="A170" s="117"/>
      <c r="D170" s="111"/>
      <c r="E170" s="68"/>
      <c r="F170" s="68"/>
    </row>
    <row r="171" spans="1:6" x14ac:dyDescent="0.25">
      <c r="A171" s="117"/>
      <c r="D171" s="111"/>
      <c r="E171" s="68"/>
      <c r="F171" s="68"/>
    </row>
    <row r="172" spans="1:6" x14ac:dyDescent="0.25">
      <c r="A172" s="117"/>
      <c r="D172" s="111"/>
      <c r="E172" s="68"/>
      <c r="F172" s="68"/>
    </row>
    <row r="173" spans="1:6" x14ac:dyDescent="0.25">
      <c r="A173" s="117"/>
      <c r="D173" s="111"/>
      <c r="E173" s="68"/>
      <c r="F173" s="68"/>
    </row>
    <row r="174" spans="1:6" x14ac:dyDescent="0.25">
      <c r="A174" s="117"/>
      <c r="D174" s="111"/>
      <c r="E174" s="68"/>
      <c r="F174" s="68"/>
    </row>
    <row r="175" spans="1:6" x14ac:dyDescent="0.25">
      <c r="A175" s="117"/>
      <c r="D175" s="111"/>
      <c r="E175" s="68"/>
      <c r="F175" s="68"/>
    </row>
    <row r="176" spans="1:6" x14ac:dyDescent="0.25">
      <c r="A176" s="117"/>
      <c r="D176" s="111"/>
      <c r="E176" s="68"/>
      <c r="F176" s="68"/>
    </row>
    <row r="177" spans="1:6" x14ac:dyDescent="0.25">
      <c r="A177" s="117"/>
      <c r="D177" s="111"/>
      <c r="E177" s="68"/>
      <c r="F177" s="68"/>
    </row>
    <row r="178" spans="1:6" x14ac:dyDescent="0.25">
      <c r="A178" s="117"/>
      <c r="D178" s="111"/>
      <c r="E178" s="68"/>
      <c r="F178" s="68"/>
    </row>
    <row r="179" spans="1:6" x14ac:dyDescent="0.25">
      <c r="A179" s="117"/>
      <c r="D179" s="111"/>
      <c r="E179" s="68"/>
      <c r="F179" s="68"/>
    </row>
    <row r="180" spans="1:6" x14ac:dyDescent="0.25">
      <c r="A180" s="117"/>
      <c r="D180" s="111"/>
      <c r="E180" s="68"/>
      <c r="F180" s="68"/>
    </row>
    <row r="181" spans="1:6" x14ac:dyDescent="0.25">
      <c r="A181" s="117"/>
      <c r="D181" s="111"/>
      <c r="E181" s="68"/>
      <c r="F181" s="68"/>
    </row>
    <row r="182" spans="1:6" x14ac:dyDescent="0.25">
      <c r="A182" s="117"/>
      <c r="D182" s="111"/>
      <c r="E182" s="68"/>
      <c r="F182" s="68"/>
    </row>
    <row r="183" spans="1:6" x14ac:dyDescent="0.25">
      <c r="A183" s="117"/>
      <c r="D183" s="111"/>
      <c r="E183" s="68"/>
      <c r="F183" s="68"/>
    </row>
    <row r="184" spans="1:6" x14ac:dyDescent="0.25">
      <c r="A184" s="117"/>
      <c r="D184" s="111"/>
      <c r="E184" s="68"/>
      <c r="F184" s="68"/>
    </row>
    <row r="185" spans="1:6" x14ac:dyDescent="0.25">
      <c r="A185" s="117"/>
      <c r="D185" s="111"/>
      <c r="E185" s="68"/>
      <c r="F185" s="68"/>
    </row>
    <row r="186" spans="1:6" x14ac:dyDescent="0.25">
      <c r="A186" s="117"/>
      <c r="D186" s="111"/>
      <c r="E186" s="68"/>
      <c r="F186" s="68"/>
    </row>
    <row r="187" spans="1:6" x14ac:dyDescent="0.25">
      <c r="A187" s="117"/>
      <c r="D187" s="111"/>
      <c r="E187" s="68"/>
      <c r="F187" s="68"/>
    </row>
    <row r="188" spans="1:6" x14ac:dyDescent="0.25">
      <c r="A188" s="117"/>
      <c r="D188" s="111"/>
      <c r="E188" s="68"/>
      <c r="F188" s="68"/>
    </row>
    <row r="189" spans="1:6" x14ac:dyDescent="0.25">
      <c r="A189" s="117"/>
      <c r="D189" s="111"/>
      <c r="E189" s="68"/>
      <c r="F189" s="68"/>
    </row>
    <row r="190" spans="1:6" x14ac:dyDescent="0.25">
      <c r="A190" s="117"/>
      <c r="D190" s="111"/>
      <c r="E190" s="68"/>
      <c r="F190" s="68"/>
    </row>
    <row r="191" spans="1:6" x14ac:dyDescent="0.25">
      <c r="A191" s="117"/>
      <c r="D191" s="111"/>
      <c r="E191" s="68"/>
      <c r="F191" s="68"/>
    </row>
    <row r="192" spans="1:6" x14ac:dyDescent="0.25">
      <c r="A192" s="117"/>
      <c r="D192" s="111"/>
      <c r="E192" s="68"/>
      <c r="F192" s="68"/>
    </row>
    <row r="193" spans="1:6" x14ac:dyDescent="0.25">
      <c r="A193" s="117"/>
      <c r="D193" s="111"/>
      <c r="E193" s="68"/>
      <c r="F193" s="68"/>
    </row>
    <row r="194" spans="1:6" x14ac:dyDescent="0.25">
      <c r="A194" s="117"/>
      <c r="D194" s="111"/>
      <c r="E194" s="68"/>
      <c r="F194" s="68"/>
    </row>
    <row r="195" spans="1:6" x14ac:dyDescent="0.25">
      <c r="A195" s="117"/>
      <c r="D195" s="111"/>
      <c r="E195" s="68"/>
      <c r="F195" s="68"/>
    </row>
    <row r="196" spans="1:6" x14ac:dyDescent="0.25">
      <c r="A196" s="117"/>
      <c r="D196" s="111"/>
      <c r="E196" s="68"/>
      <c r="F196" s="68"/>
    </row>
    <row r="197" spans="1:6" x14ac:dyDescent="0.25">
      <c r="A197" s="16"/>
      <c r="D197" s="111"/>
      <c r="E197" s="68"/>
      <c r="F197" s="68"/>
    </row>
    <row r="198" spans="1:6" x14ac:dyDescent="0.25">
      <c r="A198" s="16"/>
      <c r="D198" s="111"/>
      <c r="E198" s="68"/>
      <c r="F198" s="68"/>
    </row>
    <row r="199" spans="1:6" x14ac:dyDescent="0.25">
      <c r="A199" s="16"/>
      <c r="D199" s="111"/>
      <c r="E199" s="68"/>
      <c r="F199" s="68"/>
    </row>
    <row r="200" spans="1:6" x14ac:dyDescent="0.25">
      <c r="A200" s="16"/>
      <c r="D200" s="111"/>
      <c r="E200" s="68"/>
      <c r="F200" s="68"/>
    </row>
    <row r="201" spans="1:6" x14ac:dyDescent="0.25">
      <c r="A201" s="16"/>
      <c r="D201" s="111"/>
      <c r="E201" s="68"/>
      <c r="F201" s="68"/>
    </row>
    <row r="202" spans="1:6" x14ac:dyDescent="0.25">
      <c r="A202" s="16"/>
      <c r="D202" s="111"/>
      <c r="E202" s="68"/>
      <c r="F202" s="68"/>
    </row>
    <row r="203" spans="1:6" x14ac:dyDescent="0.25">
      <c r="A203" s="16"/>
      <c r="D203" s="111"/>
      <c r="E203" s="68"/>
      <c r="F203" s="68"/>
    </row>
    <row r="204" spans="1:6" x14ac:dyDescent="0.25">
      <c r="A204" s="16"/>
      <c r="D204" s="111"/>
      <c r="E204" s="68"/>
      <c r="F204" s="68"/>
    </row>
    <row r="205" spans="1:6" x14ac:dyDescent="0.25">
      <c r="A205" s="16"/>
      <c r="D205" s="111"/>
      <c r="E205" s="68"/>
      <c r="F205" s="68"/>
    </row>
    <row r="206" spans="1:6" x14ac:dyDescent="0.25">
      <c r="A206" s="16"/>
      <c r="D206" s="111"/>
      <c r="E206" s="68"/>
      <c r="F206" s="68"/>
    </row>
    <row r="207" spans="1:6" x14ac:dyDescent="0.25">
      <c r="A207" s="16"/>
      <c r="D207" s="111"/>
      <c r="E207" s="68"/>
      <c r="F207" s="68"/>
    </row>
    <row r="208" spans="1:6" x14ac:dyDescent="0.25">
      <c r="A208" s="16"/>
      <c r="D208" s="111"/>
      <c r="E208" s="68"/>
      <c r="F208" s="68"/>
    </row>
    <row r="209" spans="2:6" s="16" customFormat="1" x14ac:dyDescent="0.25">
      <c r="B209" s="103"/>
      <c r="C209" s="103"/>
      <c r="D209" s="111"/>
      <c r="E209" s="68"/>
      <c r="F209" s="68"/>
    </row>
    <row r="210" spans="2:6" s="16" customFormat="1" x14ac:dyDescent="0.25">
      <c r="B210" s="103"/>
      <c r="C210" s="103"/>
      <c r="D210" s="111"/>
      <c r="E210" s="68"/>
      <c r="F210" s="68"/>
    </row>
    <row r="211" spans="2:6" s="16" customFormat="1" x14ac:dyDescent="0.25">
      <c r="B211" s="103"/>
      <c r="C211" s="103"/>
      <c r="D211" s="111"/>
      <c r="E211" s="68"/>
      <c r="F211" s="68"/>
    </row>
    <row r="212" spans="2:6" s="16" customFormat="1" x14ac:dyDescent="0.25">
      <c r="B212" s="103"/>
      <c r="C212" s="103"/>
      <c r="D212" s="111"/>
      <c r="E212" s="68"/>
      <c r="F212" s="68"/>
    </row>
    <row r="213" spans="2:6" s="16" customFormat="1" x14ac:dyDescent="0.25">
      <c r="B213" s="103"/>
      <c r="C213" s="103"/>
      <c r="D213" s="111"/>
      <c r="E213" s="68"/>
      <c r="F213" s="68"/>
    </row>
    <row r="214" spans="2:6" s="16" customFormat="1" x14ac:dyDescent="0.25">
      <c r="B214" s="103"/>
      <c r="C214" s="103"/>
      <c r="D214" s="111"/>
      <c r="E214" s="68"/>
      <c r="F214" s="68"/>
    </row>
    <row r="215" spans="2:6" s="16" customFormat="1" x14ac:dyDescent="0.25">
      <c r="B215" s="103"/>
      <c r="C215" s="103"/>
      <c r="D215" s="111"/>
      <c r="E215" s="68"/>
      <c r="F215" s="68"/>
    </row>
    <row r="216" spans="2:6" s="16" customFormat="1" x14ac:dyDescent="0.25">
      <c r="B216" s="103"/>
      <c r="C216" s="103"/>
      <c r="D216" s="111"/>
      <c r="E216" s="68"/>
      <c r="F216" s="68"/>
    </row>
    <row r="217" spans="2:6" s="16" customFormat="1" x14ac:dyDescent="0.25">
      <c r="B217" s="103"/>
      <c r="C217" s="103"/>
      <c r="D217" s="111"/>
      <c r="E217" s="68"/>
      <c r="F217" s="68"/>
    </row>
    <row r="218" spans="2:6" s="16" customFormat="1" x14ac:dyDescent="0.25">
      <c r="B218" s="103"/>
      <c r="C218" s="103"/>
      <c r="D218" s="111"/>
      <c r="E218" s="68"/>
      <c r="F218" s="68"/>
    </row>
    <row r="219" spans="2:6" s="16" customFormat="1" x14ac:dyDescent="0.25">
      <c r="B219" s="103"/>
      <c r="C219" s="103"/>
      <c r="D219" s="111"/>
      <c r="E219" s="68"/>
      <c r="F219" s="68"/>
    </row>
    <row r="220" spans="2:6" s="16" customFormat="1" x14ac:dyDescent="0.25">
      <c r="B220" s="103"/>
      <c r="C220" s="103"/>
      <c r="D220" s="111"/>
      <c r="E220" s="68"/>
      <c r="F220" s="68"/>
    </row>
    <row r="221" spans="2:6" s="16" customFormat="1" x14ac:dyDescent="0.25">
      <c r="B221" s="103"/>
      <c r="C221" s="103"/>
      <c r="D221" s="111"/>
      <c r="E221" s="68"/>
      <c r="F221" s="68"/>
    </row>
    <row r="222" spans="2:6" s="16" customFormat="1" x14ac:dyDescent="0.25">
      <c r="B222" s="103"/>
      <c r="C222" s="103"/>
      <c r="D222" s="111"/>
      <c r="E222" s="68"/>
      <c r="F222" s="68"/>
    </row>
    <row r="223" spans="2:6" s="16" customFormat="1" x14ac:dyDescent="0.25">
      <c r="B223" s="103"/>
      <c r="C223" s="103"/>
      <c r="D223" s="111"/>
      <c r="E223" s="68"/>
      <c r="F223" s="68"/>
    </row>
    <row r="224" spans="2:6" s="16" customFormat="1" x14ac:dyDescent="0.25">
      <c r="B224" s="103"/>
      <c r="C224" s="103"/>
      <c r="D224" s="111"/>
      <c r="E224" s="68"/>
      <c r="F224" s="68"/>
    </row>
    <row r="225" spans="2:6" s="16" customFormat="1" x14ac:dyDescent="0.25">
      <c r="B225" s="103"/>
      <c r="C225" s="103"/>
      <c r="D225" s="111"/>
      <c r="E225" s="68"/>
      <c r="F225" s="68"/>
    </row>
    <row r="226" spans="2:6" s="16" customFormat="1" x14ac:dyDescent="0.25">
      <c r="B226" s="103"/>
      <c r="C226" s="103"/>
      <c r="D226" s="111"/>
      <c r="E226" s="68"/>
      <c r="F226" s="68"/>
    </row>
    <row r="227" spans="2:6" s="16" customFormat="1" x14ac:dyDescent="0.25">
      <c r="B227" s="103"/>
      <c r="C227" s="103"/>
      <c r="D227" s="111"/>
      <c r="E227" s="68"/>
      <c r="F227" s="68"/>
    </row>
    <row r="228" spans="2:6" s="16" customFormat="1" x14ac:dyDescent="0.25">
      <c r="B228" s="103"/>
      <c r="C228" s="103"/>
      <c r="D228" s="111"/>
      <c r="E228" s="68"/>
      <c r="F228" s="68"/>
    </row>
    <row r="229" spans="2:6" s="16" customFormat="1" x14ac:dyDescent="0.25">
      <c r="B229" s="103"/>
      <c r="C229" s="103"/>
      <c r="D229" s="111"/>
      <c r="E229" s="68"/>
      <c r="F229" s="68"/>
    </row>
    <row r="230" spans="2:6" s="16" customFormat="1" x14ac:dyDescent="0.25">
      <c r="B230" s="103"/>
      <c r="C230" s="103"/>
      <c r="D230" s="111"/>
      <c r="E230" s="68"/>
      <c r="F230" s="68"/>
    </row>
    <row r="231" spans="2:6" s="16" customFormat="1" x14ac:dyDescent="0.25">
      <c r="B231" s="103"/>
      <c r="C231" s="103"/>
      <c r="D231" s="111"/>
      <c r="E231" s="68"/>
      <c r="F231" s="68"/>
    </row>
    <row r="232" spans="2:6" s="16" customFormat="1" x14ac:dyDescent="0.25">
      <c r="B232" s="103"/>
      <c r="C232" s="103"/>
      <c r="D232" s="111"/>
      <c r="E232" s="68"/>
      <c r="F232" s="68"/>
    </row>
    <row r="233" spans="2:6" s="16" customFormat="1" x14ac:dyDescent="0.25">
      <c r="B233" s="103"/>
      <c r="C233" s="103"/>
      <c r="D233" s="111"/>
      <c r="E233" s="68"/>
      <c r="F233" s="68"/>
    </row>
    <row r="234" spans="2:6" s="16" customFormat="1" x14ac:dyDescent="0.25">
      <c r="B234" s="103"/>
      <c r="C234" s="103"/>
      <c r="D234" s="111"/>
      <c r="E234" s="68"/>
      <c r="F234" s="68"/>
    </row>
    <row r="235" spans="2:6" s="16" customFormat="1" x14ac:dyDescent="0.25">
      <c r="B235" s="103"/>
      <c r="C235" s="103"/>
      <c r="D235" s="111"/>
      <c r="E235" s="68"/>
      <c r="F235" s="68"/>
    </row>
    <row r="236" spans="2:6" s="16" customFormat="1" x14ac:dyDescent="0.25">
      <c r="B236" s="103"/>
      <c r="C236" s="103"/>
      <c r="D236" s="111"/>
      <c r="E236" s="68"/>
      <c r="F236" s="68"/>
    </row>
    <row r="237" spans="2:6" s="16" customFormat="1" x14ac:dyDescent="0.25">
      <c r="B237" s="103"/>
      <c r="C237" s="103"/>
      <c r="D237" s="111"/>
      <c r="E237" s="68"/>
      <c r="F237" s="68"/>
    </row>
    <row r="238" spans="2:6" s="16" customFormat="1" x14ac:dyDescent="0.25">
      <c r="B238" s="103"/>
      <c r="C238" s="103"/>
      <c r="D238" s="111"/>
      <c r="E238" s="68"/>
      <c r="F238" s="68"/>
    </row>
    <row r="239" spans="2:6" s="16" customFormat="1" x14ac:dyDescent="0.25">
      <c r="B239" s="103"/>
      <c r="C239" s="103"/>
      <c r="D239" s="111"/>
      <c r="E239" s="68"/>
      <c r="F239" s="68"/>
    </row>
    <row r="240" spans="2:6" s="16" customFormat="1" x14ac:dyDescent="0.25">
      <c r="B240" s="103"/>
      <c r="C240" s="103"/>
      <c r="D240" s="111"/>
      <c r="E240" s="68"/>
      <c r="F240" s="68"/>
    </row>
    <row r="241" spans="2:6" s="16" customFormat="1" x14ac:dyDescent="0.25">
      <c r="B241" s="103"/>
      <c r="C241" s="103"/>
      <c r="D241" s="111"/>
      <c r="E241" s="68"/>
      <c r="F241" s="68"/>
    </row>
    <row r="242" spans="2:6" s="16" customFormat="1" x14ac:dyDescent="0.25">
      <c r="B242" s="103"/>
      <c r="C242" s="103"/>
      <c r="D242" s="111"/>
      <c r="E242" s="68"/>
      <c r="F242" s="68"/>
    </row>
    <row r="243" spans="2:6" s="16" customFormat="1" x14ac:dyDescent="0.25">
      <c r="B243" s="103"/>
      <c r="C243" s="103"/>
      <c r="D243" s="111"/>
      <c r="E243" s="68"/>
      <c r="F243" s="68"/>
    </row>
    <row r="244" spans="2:6" s="16" customFormat="1" x14ac:dyDescent="0.25">
      <c r="B244" s="103"/>
      <c r="C244" s="103"/>
      <c r="D244" s="111"/>
      <c r="E244" s="68"/>
      <c r="F244" s="68"/>
    </row>
    <row r="245" spans="2:6" s="16" customFormat="1" x14ac:dyDescent="0.25">
      <c r="B245" s="103"/>
      <c r="C245" s="103"/>
      <c r="D245" s="111"/>
      <c r="E245" s="68"/>
      <c r="F245" s="68"/>
    </row>
    <row r="246" spans="2:6" s="16" customFormat="1" x14ac:dyDescent="0.25">
      <c r="B246" s="103"/>
      <c r="C246" s="103"/>
      <c r="D246" s="111"/>
      <c r="E246" s="68"/>
      <c r="F246" s="68"/>
    </row>
    <row r="247" spans="2:6" s="16" customFormat="1" x14ac:dyDescent="0.25">
      <c r="B247" s="103"/>
      <c r="C247" s="103"/>
      <c r="D247" s="111"/>
      <c r="E247" s="68"/>
      <c r="F247" s="68"/>
    </row>
    <row r="248" spans="2:6" s="16" customFormat="1" x14ac:dyDescent="0.25">
      <c r="B248" s="103"/>
      <c r="C248" s="103"/>
      <c r="D248" s="111"/>
      <c r="E248" s="68"/>
      <c r="F248" s="68"/>
    </row>
    <row r="249" spans="2:6" s="16" customFormat="1" x14ac:dyDescent="0.25">
      <c r="B249" s="103"/>
      <c r="C249" s="103"/>
      <c r="D249" s="111"/>
      <c r="E249" s="68"/>
      <c r="F249" s="68"/>
    </row>
    <row r="250" spans="2:6" s="16" customFormat="1" x14ac:dyDescent="0.25">
      <c r="B250" s="103"/>
      <c r="C250" s="103"/>
      <c r="D250" s="111"/>
      <c r="E250" s="68"/>
      <c r="F250" s="68"/>
    </row>
    <row r="251" spans="2:6" s="16" customFormat="1" x14ac:dyDescent="0.25">
      <c r="B251" s="103"/>
      <c r="C251" s="103"/>
      <c r="D251" s="111"/>
      <c r="E251" s="68"/>
      <c r="F251" s="68"/>
    </row>
    <row r="252" spans="2:6" s="16" customFormat="1" x14ac:dyDescent="0.25">
      <c r="B252" s="103"/>
      <c r="C252" s="103"/>
      <c r="D252" s="111"/>
      <c r="E252" s="68"/>
      <c r="F252" s="68"/>
    </row>
    <row r="253" spans="2:6" s="16" customFormat="1" x14ac:dyDescent="0.25">
      <c r="B253" s="103"/>
      <c r="C253" s="103"/>
      <c r="D253" s="111"/>
      <c r="E253" s="68"/>
      <c r="F253" s="68"/>
    </row>
    <row r="254" spans="2:6" s="16" customFormat="1" x14ac:dyDescent="0.25">
      <c r="B254" s="103"/>
      <c r="C254" s="103"/>
      <c r="D254" s="111"/>
      <c r="E254" s="68"/>
      <c r="F254" s="68"/>
    </row>
    <row r="255" spans="2:6" s="16" customFormat="1" x14ac:dyDescent="0.25">
      <c r="B255" s="103"/>
      <c r="C255" s="103"/>
      <c r="D255" s="111"/>
      <c r="E255" s="68"/>
      <c r="F255" s="68"/>
    </row>
    <row r="256" spans="2:6" s="16" customFormat="1" x14ac:dyDescent="0.25">
      <c r="B256" s="103"/>
      <c r="C256" s="103"/>
      <c r="D256" s="111"/>
      <c r="E256" s="68"/>
      <c r="F256" s="68"/>
    </row>
    <row r="257" spans="2:6" s="16" customFormat="1" x14ac:dyDescent="0.25">
      <c r="B257" s="103"/>
      <c r="C257" s="103"/>
      <c r="D257" s="111"/>
      <c r="E257" s="68"/>
      <c r="F257" s="68"/>
    </row>
    <row r="258" spans="2:6" s="16" customFormat="1" x14ac:dyDescent="0.25">
      <c r="B258" s="103"/>
      <c r="C258" s="103"/>
      <c r="D258" s="111"/>
      <c r="E258" s="68"/>
      <c r="F258" s="68"/>
    </row>
    <row r="259" spans="2:6" s="16" customFormat="1" x14ac:dyDescent="0.25">
      <c r="B259" s="103"/>
      <c r="C259" s="103"/>
      <c r="D259" s="111"/>
      <c r="E259" s="68"/>
      <c r="F259" s="68"/>
    </row>
    <row r="260" spans="2:6" s="16" customFormat="1" x14ac:dyDescent="0.25">
      <c r="B260" s="103"/>
      <c r="C260" s="103"/>
      <c r="D260" s="111"/>
      <c r="E260" s="68"/>
      <c r="F260" s="68"/>
    </row>
    <row r="261" spans="2:6" s="16" customFormat="1" x14ac:dyDescent="0.25">
      <c r="B261" s="103"/>
      <c r="C261" s="103"/>
      <c r="D261" s="111"/>
      <c r="E261" s="68"/>
      <c r="F261" s="68"/>
    </row>
    <row r="262" spans="2:6" s="16" customFormat="1" x14ac:dyDescent="0.25">
      <c r="B262" s="103"/>
      <c r="C262" s="103"/>
      <c r="D262" s="111"/>
      <c r="E262" s="68"/>
      <c r="F262" s="68"/>
    </row>
    <row r="263" spans="2:6" s="16" customFormat="1" x14ac:dyDescent="0.25">
      <c r="B263" s="103"/>
      <c r="C263" s="103"/>
      <c r="D263" s="111"/>
      <c r="E263" s="68"/>
      <c r="F263" s="68"/>
    </row>
    <row r="264" spans="2:6" s="16" customFormat="1" x14ac:dyDescent="0.25">
      <c r="B264" s="103"/>
      <c r="C264" s="103"/>
      <c r="D264" s="111"/>
      <c r="E264" s="68"/>
      <c r="F264" s="68"/>
    </row>
    <row r="265" spans="2:6" s="16" customFormat="1" x14ac:dyDescent="0.25">
      <c r="B265" s="103"/>
      <c r="C265" s="103"/>
      <c r="D265" s="111"/>
      <c r="E265" s="68"/>
      <c r="F265" s="68"/>
    </row>
    <row r="266" spans="2:6" s="16" customFormat="1" x14ac:dyDescent="0.25">
      <c r="B266" s="103"/>
      <c r="C266" s="103"/>
      <c r="D266" s="111"/>
      <c r="E266" s="68"/>
      <c r="F266" s="68"/>
    </row>
    <row r="267" spans="2:6" s="16" customFormat="1" x14ac:dyDescent="0.25">
      <c r="B267" s="103"/>
      <c r="C267" s="103"/>
      <c r="D267" s="111"/>
      <c r="E267" s="68"/>
      <c r="F267" s="68"/>
    </row>
    <row r="268" spans="2:6" s="16" customFormat="1" x14ac:dyDescent="0.25">
      <c r="B268" s="103"/>
      <c r="C268" s="103"/>
      <c r="D268" s="111"/>
      <c r="E268" s="68"/>
      <c r="F268" s="68"/>
    </row>
    <row r="269" spans="2:6" s="16" customFormat="1" x14ac:dyDescent="0.25">
      <c r="B269" s="103"/>
      <c r="C269" s="103"/>
      <c r="D269" s="111"/>
      <c r="E269" s="68"/>
      <c r="F269" s="68"/>
    </row>
    <row r="270" spans="2:6" s="16" customFormat="1" x14ac:dyDescent="0.25">
      <c r="B270" s="103"/>
      <c r="C270" s="103"/>
      <c r="D270" s="111"/>
      <c r="E270" s="68"/>
      <c r="F270" s="68"/>
    </row>
    <row r="271" spans="2:6" s="16" customFormat="1" x14ac:dyDescent="0.25">
      <c r="B271" s="103"/>
      <c r="C271" s="103"/>
      <c r="D271" s="111"/>
      <c r="E271" s="68"/>
      <c r="F271" s="68"/>
    </row>
    <row r="272" spans="2:6" s="16" customFormat="1" x14ac:dyDescent="0.25">
      <c r="B272" s="103"/>
      <c r="C272" s="103"/>
      <c r="D272" s="111"/>
      <c r="E272" s="68"/>
      <c r="F272" s="68"/>
    </row>
    <row r="273" spans="2:6" s="16" customFormat="1" x14ac:dyDescent="0.25">
      <c r="B273" s="103"/>
      <c r="C273" s="103"/>
      <c r="D273" s="111"/>
      <c r="E273" s="68"/>
      <c r="F273" s="68"/>
    </row>
    <row r="274" spans="2:6" s="16" customFormat="1" x14ac:dyDescent="0.25">
      <c r="B274" s="103"/>
      <c r="C274" s="103"/>
      <c r="D274" s="111"/>
      <c r="E274" s="68"/>
      <c r="F274" s="68"/>
    </row>
    <row r="275" spans="2:6" s="16" customFormat="1" x14ac:dyDescent="0.25">
      <c r="B275" s="103"/>
      <c r="C275" s="103"/>
      <c r="D275" s="111"/>
      <c r="E275" s="68"/>
      <c r="F275" s="68"/>
    </row>
    <row r="276" spans="2:6" s="16" customFormat="1" x14ac:dyDescent="0.25">
      <c r="B276" s="103"/>
      <c r="C276" s="103"/>
      <c r="D276" s="111"/>
      <c r="E276" s="68"/>
      <c r="F276" s="68"/>
    </row>
    <row r="277" spans="2:6" s="16" customFormat="1" x14ac:dyDescent="0.25">
      <c r="B277" s="103"/>
      <c r="C277" s="103"/>
      <c r="D277" s="111"/>
      <c r="E277" s="68"/>
      <c r="F277" s="68"/>
    </row>
    <row r="278" spans="2:6" s="16" customFormat="1" x14ac:dyDescent="0.25">
      <c r="B278" s="103"/>
      <c r="C278" s="103"/>
      <c r="D278" s="111"/>
      <c r="E278" s="68"/>
      <c r="F278" s="68"/>
    </row>
    <row r="279" spans="2:6" s="16" customFormat="1" x14ac:dyDescent="0.25">
      <c r="B279" s="103"/>
      <c r="C279" s="103"/>
      <c r="D279" s="111"/>
      <c r="E279" s="68"/>
      <c r="F279" s="68"/>
    </row>
    <row r="280" spans="2:6" s="16" customFormat="1" x14ac:dyDescent="0.25">
      <c r="B280" s="103"/>
      <c r="C280" s="103"/>
      <c r="D280" s="111"/>
      <c r="E280" s="68"/>
      <c r="F280" s="68"/>
    </row>
    <row r="281" spans="2:6" s="16" customFormat="1" x14ac:dyDescent="0.25">
      <c r="B281" s="103"/>
      <c r="C281" s="103"/>
      <c r="D281" s="111"/>
      <c r="E281" s="68"/>
      <c r="F281" s="68"/>
    </row>
    <row r="282" spans="2:6" s="16" customFormat="1" x14ac:dyDescent="0.25">
      <c r="B282" s="103"/>
      <c r="C282" s="103"/>
      <c r="D282" s="111"/>
      <c r="E282" s="68"/>
      <c r="F282" s="68"/>
    </row>
    <row r="283" spans="2:6" s="16" customFormat="1" x14ac:dyDescent="0.25">
      <c r="B283" s="103"/>
      <c r="C283" s="103"/>
      <c r="D283" s="111"/>
      <c r="E283" s="68"/>
      <c r="F283" s="68"/>
    </row>
    <row r="284" spans="2:6" s="16" customFormat="1" x14ac:dyDescent="0.25">
      <c r="B284" s="103"/>
      <c r="C284" s="103"/>
      <c r="D284" s="111"/>
      <c r="E284" s="68"/>
      <c r="F284" s="68"/>
    </row>
    <row r="285" spans="2:6" s="16" customFormat="1" x14ac:dyDescent="0.25">
      <c r="B285" s="103"/>
      <c r="C285" s="103"/>
      <c r="D285" s="111"/>
      <c r="E285" s="68"/>
      <c r="F285" s="68"/>
    </row>
    <row r="286" spans="2:6" s="16" customFormat="1" x14ac:dyDescent="0.25">
      <c r="B286" s="103"/>
      <c r="C286" s="103"/>
      <c r="D286" s="111"/>
      <c r="E286" s="68"/>
      <c r="F286" s="68"/>
    </row>
    <row r="287" spans="2:6" s="16" customFormat="1" x14ac:dyDescent="0.25">
      <c r="B287" s="103"/>
      <c r="C287" s="103"/>
      <c r="D287" s="111"/>
      <c r="E287" s="68"/>
      <c r="F287" s="68"/>
    </row>
    <row r="288" spans="2:6" s="16" customFormat="1" x14ac:dyDescent="0.25">
      <c r="B288" s="103"/>
      <c r="C288" s="103"/>
      <c r="D288" s="111"/>
      <c r="E288" s="68"/>
      <c r="F288" s="68"/>
    </row>
    <row r="289" spans="2:6" s="16" customFormat="1" x14ac:dyDescent="0.25">
      <c r="B289" s="103"/>
      <c r="C289" s="103"/>
      <c r="D289" s="111"/>
      <c r="E289" s="68"/>
      <c r="F289" s="68"/>
    </row>
    <row r="290" spans="2:6" s="16" customFormat="1" x14ac:dyDescent="0.25">
      <c r="B290" s="103"/>
      <c r="C290" s="103"/>
      <c r="D290" s="111"/>
      <c r="E290" s="68"/>
      <c r="F290" s="68"/>
    </row>
    <row r="291" spans="2:6" s="16" customFormat="1" x14ac:dyDescent="0.25">
      <c r="B291" s="103"/>
      <c r="C291" s="103"/>
      <c r="D291" s="111"/>
      <c r="E291" s="68"/>
      <c r="F291" s="68"/>
    </row>
    <row r="292" spans="2:6" s="16" customFormat="1" x14ac:dyDescent="0.25">
      <c r="B292" s="103"/>
      <c r="C292" s="103"/>
      <c r="D292" s="111"/>
      <c r="E292" s="68"/>
      <c r="F292" s="68"/>
    </row>
    <row r="293" spans="2:6" s="16" customFormat="1" x14ac:dyDescent="0.25">
      <c r="B293" s="103"/>
      <c r="C293" s="103"/>
      <c r="D293" s="111"/>
      <c r="E293" s="68"/>
      <c r="F293" s="68"/>
    </row>
    <row r="294" spans="2:6" s="16" customFormat="1" x14ac:dyDescent="0.25">
      <c r="B294" s="103"/>
      <c r="C294" s="103"/>
      <c r="D294" s="111"/>
      <c r="E294" s="68"/>
      <c r="F294" s="68"/>
    </row>
    <row r="295" spans="2:6" s="16" customFormat="1" x14ac:dyDescent="0.25">
      <c r="B295" s="103"/>
      <c r="C295" s="103"/>
      <c r="D295" s="111"/>
      <c r="E295" s="68"/>
      <c r="F295" s="68"/>
    </row>
    <row r="296" spans="2:6" s="16" customFormat="1" x14ac:dyDescent="0.25">
      <c r="B296" s="103"/>
      <c r="C296" s="103"/>
      <c r="D296" s="111"/>
      <c r="E296" s="68"/>
      <c r="F296" s="68"/>
    </row>
    <row r="297" spans="2:6" s="16" customFormat="1" x14ac:dyDescent="0.25">
      <c r="B297" s="103"/>
      <c r="C297" s="103"/>
      <c r="D297" s="111"/>
      <c r="E297" s="68"/>
      <c r="F297" s="68"/>
    </row>
    <row r="298" spans="2:6" s="16" customFormat="1" x14ac:dyDescent="0.25">
      <c r="B298" s="103"/>
      <c r="C298" s="103"/>
      <c r="D298" s="111"/>
      <c r="E298" s="68"/>
      <c r="F298" s="68"/>
    </row>
    <row r="299" spans="2:6" s="16" customFormat="1" x14ac:dyDescent="0.25">
      <c r="B299" s="103"/>
      <c r="C299" s="103"/>
      <c r="D299" s="111"/>
      <c r="E299" s="68"/>
      <c r="F299" s="68"/>
    </row>
    <row r="300" spans="2:6" s="16" customFormat="1" x14ac:dyDescent="0.25">
      <c r="B300" s="103"/>
      <c r="C300" s="103"/>
      <c r="D300" s="111"/>
      <c r="E300" s="68"/>
      <c r="F300" s="68"/>
    </row>
    <row r="301" spans="2:6" s="16" customFormat="1" x14ac:dyDescent="0.25">
      <c r="B301" s="103"/>
      <c r="C301" s="103"/>
      <c r="D301" s="111"/>
      <c r="E301" s="68"/>
      <c r="F301" s="68"/>
    </row>
    <row r="302" spans="2:6" s="16" customFormat="1" x14ac:dyDescent="0.25">
      <c r="B302" s="103"/>
      <c r="C302" s="103"/>
      <c r="D302" s="111"/>
      <c r="E302" s="68"/>
      <c r="F302" s="68"/>
    </row>
    <row r="303" spans="2:6" s="16" customFormat="1" x14ac:dyDescent="0.25">
      <c r="B303" s="103"/>
      <c r="C303" s="103"/>
      <c r="D303" s="111"/>
      <c r="E303" s="68"/>
      <c r="F303" s="68"/>
    </row>
    <row r="304" spans="2:6" s="16" customFormat="1" x14ac:dyDescent="0.25">
      <c r="B304" s="103"/>
      <c r="C304" s="103"/>
      <c r="D304" s="111"/>
      <c r="E304" s="68"/>
      <c r="F304" s="68"/>
    </row>
    <row r="305" spans="2:6" s="16" customFormat="1" x14ac:dyDescent="0.25">
      <c r="B305" s="103"/>
      <c r="C305" s="103"/>
      <c r="D305" s="111"/>
      <c r="E305" s="68"/>
      <c r="F305" s="68"/>
    </row>
    <row r="306" spans="2:6" s="16" customFormat="1" x14ac:dyDescent="0.25">
      <c r="B306" s="103"/>
      <c r="C306" s="103"/>
      <c r="D306" s="111"/>
      <c r="E306" s="68"/>
      <c r="F306" s="68"/>
    </row>
    <row r="307" spans="2:6" s="16" customFormat="1" x14ac:dyDescent="0.25">
      <c r="B307" s="103"/>
      <c r="C307" s="103"/>
      <c r="D307" s="111"/>
      <c r="E307" s="68"/>
      <c r="F307" s="68"/>
    </row>
    <row r="308" spans="2:6" s="16" customFormat="1" x14ac:dyDescent="0.25">
      <c r="B308" s="103"/>
      <c r="C308" s="103"/>
      <c r="D308" s="111"/>
      <c r="E308" s="68"/>
      <c r="F308" s="68"/>
    </row>
    <row r="309" spans="2:6" s="16" customFormat="1" x14ac:dyDescent="0.25">
      <c r="B309" s="103"/>
      <c r="C309" s="103"/>
      <c r="D309" s="111"/>
      <c r="E309" s="68"/>
      <c r="F309" s="68"/>
    </row>
    <row r="310" spans="2:6" s="16" customFormat="1" x14ac:dyDescent="0.25">
      <c r="B310" s="103"/>
      <c r="C310" s="103"/>
      <c r="D310" s="111"/>
      <c r="E310" s="68"/>
      <c r="F310" s="68"/>
    </row>
    <row r="311" spans="2:6" s="16" customFormat="1" x14ac:dyDescent="0.25">
      <c r="B311" s="103"/>
      <c r="C311" s="103"/>
      <c r="D311" s="111"/>
      <c r="E311" s="68"/>
      <c r="F311" s="68"/>
    </row>
    <row r="312" spans="2:6" s="16" customFormat="1" x14ac:dyDescent="0.25">
      <c r="B312" s="103"/>
      <c r="C312" s="103"/>
      <c r="D312" s="111"/>
      <c r="E312" s="68"/>
      <c r="F312" s="68"/>
    </row>
    <row r="313" spans="2:6" s="16" customFormat="1" x14ac:dyDescent="0.25">
      <c r="B313" s="103"/>
      <c r="C313" s="103"/>
      <c r="D313" s="111"/>
      <c r="E313" s="68"/>
      <c r="F313" s="68"/>
    </row>
    <row r="314" spans="2:6" s="16" customFormat="1" x14ac:dyDescent="0.25">
      <c r="B314" s="103"/>
      <c r="C314" s="103"/>
      <c r="D314" s="111"/>
      <c r="E314" s="68"/>
      <c r="F314" s="68"/>
    </row>
    <row r="315" spans="2:6" s="16" customFormat="1" x14ac:dyDescent="0.25">
      <c r="B315" s="103"/>
      <c r="C315" s="103"/>
      <c r="D315" s="111"/>
      <c r="E315" s="68"/>
      <c r="F315" s="68"/>
    </row>
    <row r="316" spans="2:6" s="16" customFormat="1" x14ac:dyDescent="0.25">
      <c r="B316" s="103"/>
      <c r="C316" s="103"/>
      <c r="D316" s="111"/>
      <c r="E316" s="68"/>
      <c r="F316" s="68"/>
    </row>
    <row r="317" spans="2:6" s="16" customFormat="1" x14ac:dyDescent="0.25">
      <c r="B317" s="103"/>
      <c r="C317" s="103"/>
      <c r="D317" s="111"/>
      <c r="E317" s="68"/>
      <c r="F317" s="68"/>
    </row>
    <row r="318" spans="2:6" s="16" customFormat="1" x14ac:dyDescent="0.25">
      <c r="B318" s="103"/>
      <c r="C318" s="103"/>
      <c r="D318" s="111"/>
      <c r="E318" s="68"/>
      <c r="F318" s="68"/>
    </row>
    <row r="319" spans="2:6" s="16" customFormat="1" x14ac:dyDescent="0.25">
      <c r="B319" s="103"/>
      <c r="C319" s="103"/>
      <c r="D319" s="111"/>
      <c r="E319" s="68"/>
      <c r="F319" s="68"/>
    </row>
    <row r="320" spans="2:6" s="16" customFormat="1" x14ac:dyDescent="0.25">
      <c r="B320" s="103"/>
      <c r="C320" s="103"/>
      <c r="D320" s="111"/>
      <c r="E320" s="68"/>
      <c r="F320" s="68"/>
    </row>
    <row r="321" spans="1:6" x14ac:dyDescent="0.25">
      <c r="A321" s="16"/>
      <c r="D321" s="111"/>
      <c r="E321" s="68"/>
      <c r="F321" s="68"/>
    </row>
    <row r="322" spans="1:6" x14ac:dyDescent="0.25">
      <c r="A322" s="16"/>
      <c r="D322" s="111"/>
      <c r="E322" s="68"/>
      <c r="F322" s="68"/>
    </row>
    <row r="323" spans="1:6" x14ac:dyDescent="0.25">
      <c r="A323" s="16"/>
      <c r="D323" s="111"/>
      <c r="E323" s="68"/>
      <c r="F323" s="68"/>
    </row>
    <row r="324" spans="1:6" x14ac:dyDescent="0.25">
      <c r="A324" s="16"/>
      <c r="D324" s="111"/>
      <c r="E324" s="68"/>
      <c r="F324" s="68"/>
    </row>
    <row r="325" spans="1:6" x14ac:dyDescent="0.25">
      <c r="A325" s="16"/>
      <c r="D325" s="111"/>
      <c r="E325" s="68"/>
      <c r="F325" s="68"/>
    </row>
    <row r="326" spans="1:6" x14ac:dyDescent="0.25">
      <c r="A326" s="16"/>
      <c r="D326" s="111"/>
      <c r="E326" s="68"/>
      <c r="F326" s="68"/>
    </row>
    <row r="327" spans="1:6" x14ac:dyDescent="0.25">
      <c r="A327" s="16"/>
      <c r="D327" s="111"/>
      <c r="E327" s="68"/>
      <c r="F327" s="68"/>
    </row>
    <row r="328" spans="1:6" x14ac:dyDescent="0.25">
      <c r="A328" s="16"/>
      <c r="D328" s="111"/>
      <c r="E328" s="68"/>
      <c r="F328" s="68"/>
    </row>
    <row r="329" spans="1:6" x14ac:dyDescent="0.25">
      <c r="A329" s="16"/>
      <c r="D329" s="111"/>
      <c r="E329" s="68"/>
      <c r="F329" s="68"/>
    </row>
    <row r="330" spans="1:6" x14ac:dyDescent="0.25">
      <c r="A330" s="16"/>
      <c r="D330" s="111"/>
      <c r="E330" s="68"/>
      <c r="F330" s="68"/>
    </row>
    <row r="331" spans="1:6" x14ac:dyDescent="0.25">
      <c r="A331" s="16"/>
      <c r="D331" s="111"/>
      <c r="E331" s="68"/>
      <c r="F331" s="68"/>
    </row>
    <row r="332" spans="1:6" x14ac:dyDescent="0.25">
      <c r="A332" s="16"/>
      <c r="D332" s="111"/>
      <c r="E332" s="68"/>
      <c r="F332" s="68"/>
    </row>
    <row r="333" spans="1:6" x14ac:dyDescent="0.25">
      <c r="A333" s="16"/>
      <c r="D333" s="111"/>
      <c r="E333" s="68"/>
      <c r="F333" s="68"/>
    </row>
    <row r="334" spans="1:6" x14ac:dyDescent="0.25">
      <c r="D334" s="111"/>
      <c r="E334" s="68"/>
      <c r="F334" s="68"/>
    </row>
    <row r="335" spans="1:6" x14ac:dyDescent="0.25">
      <c r="D335" s="111"/>
      <c r="E335" s="68"/>
      <c r="F335" s="68"/>
    </row>
    <row r="336" spans="1:6" x14ac:dyDescent="0.25">
      <c r="D336" s="111"/>
      <c r="E336" s="68"/>
      <c r="F336" s="68"/>
    </row>
    <row r="337" spans="4:6" x14ac:dyDescent="0.25">
      <c r="D337" s="111"/>
      <c r="E337" s="68"/>
      <c r="F337" s="68"/>
    </row>
    <row r="338" spans="4:6" x14ac:dyDescent="0.25">
      <c r="D338" s="111"/>
      <c r="E338" s="68"/>
      <c r="F338" s="68"/>
    </row>
    <row r="339" spans="4:6" x14ac:dyDescent="0.25">
      <c r="D339" s="111"/>
      <c r="E339" s="68"/>
      <c r="F339" s="68"/>
    </row>
    <row r="340" spans="4:6" x14ac:dyDescent="0.25">
      <c r="D340" s="111"/>
      <c r="E340" s="68"/>
      <c r="F340" s="68"/>
    </row>
    <row r="341" spans="4:6" x14ac:dyDescent="0.25">
      <c r="D341" s="111"/>
      <c r="E341" s="68"/>
      <c r="F341" s="68"/>
    </row>
    <row r="342" spans="4:6" x14ac:dyDescent="0.25">
      <c r="D342" s="111"/>
      <c r="E342" s="68"/>
      <c r="F342" s="68"/>
    </row>
    <row r="343" spans="4:6" x14ac:dyDescent="0.25">
      <c r="D343" s="111"/>
      <c r="E343" s="68"/>
      <c r="F343" s="68"/>
    </row>
    <row r="344" spans="4:6" x14ac:dyDescent="0.25">
      <c r="D344" s="111"/>
      <c r="E344" s="68"/>
      <c r="F344" s="68"/>
    </row>
    <row r="345" spans="4:6" x14ac:dyDescent="0.25">
      <c r="D345" s="111"/>
      <c r="E345" s="68"/>
      <c r="F345" s="68"/>
    </row>
    <row r="346" spans="4:6" x14ac:dyDescent="0.25">
      <c r="D346" s="111"/>
      <c r="E346" s="68"/>
      <c r="F346" s="68"/>
    </row>
    <row r="347" spans="4:6" x14ac:dyDescent="0.25">
      <c r="D347" s="111"/>
      <c r="E347" s="68"/>
      <c r="F347" s="68"/>
    </row>
    <row r="348" spans="4:6" x14ac:dyDescent="0.25">
      <c r="D348" s="111"/>
      <c r="E348" s="68"/>
      <c r="F348" s="68"/>
    </row>
    <row r="349" spans="4:6" x14ac:dyDescent="0.25">
      <c r="D349" s="111"/>
      <c r="E349" s="68"/>
      <c r="F349" s="68"/>
    </row>
    <row r="350" spans="4:6" x14ac:dyDescent="0.25">
      <c r="D350" s="111"/>
      <c r="E350" s="68"/>
      <c r="F350" s="68"/>
    </row>
    <row r="351" spans="4:6" x14ac:dyDescent="0.25">
      <c r="D351" s="111"/>
      <c r="E351" s="68"/>
      <c r="F351" s="68"/>
    </row>
    <row r="352" spans="4:6" x14ac:dyDescent="0.25">
      <c r="D352" s="111"/>
      <c r="E352" s="68"/>
      <c r="F352" s="68"/>
    </row>
    <row r="353" spans="4:6" x14ac:dyDescent="0.25">
      <c r="D353" s="111"/>
      <c r="E353" s="68"/>
      <c r="F353" s="68"/>
    </row>
    <row r="354" spans="4:6" x14ac:dyDescent="0.25">
      <c r="D354" s="111"/>
      <c r="E354" s="68"/>
      <c r="F354" s="68"/>
    </row>
    <row r="355" spans="4:6" x14ac:dyDescent="0.25">
      <c r="D355" s="111"/>
      <c r="E355" s="68"/>
      <c r="F355" s="68"/>
    </row>
    <row r="356" spans="4:6" x14ac:dyDescent="0.25">
      <c r="D356" s="111"/>
      <c r="E356" s="68"/>
      <c r="F356" s="68"/>
    </row>
    <row r="357" spans="4:6" x14ac:dyDescent="0.25">
      <c r="D357" s="111"/>
      <c r="E357" s="68"/>
      <c r="F357" s="68"/>
    </row>
    <row r="358" spans="4:6" x14ac:dyDescent="0.25">
      <c r="D358" s="111"/>
      <c r="E358" s="68"/>
      <c r="F358" s="68"/>
    </row>
    <row r="359" spans="4:6" x14ac:dyDescent="0.25">
      <c r="D359" s="111"/>
      <c r="E359" s="68"/>
      <c r="F359" s="68"/>
    </row>
    <row r="360" spans="4:6" x14ac:dyDescent="0.25">
      <c r="D360" s="111"/>
      <c r="E360" s="68"/>
      <c r="F360" s="68"/>
    </row>
    <row r="361" spans="4:6" x14ac:dyDescent="0.25">
      <c r="D361" s="111"/>
      <c r="E361" s="68"/>
      <c r="F361" s="68"/>
    </row>
    <row r="362" spans="4:6" x14ac:dyDescent="0.25">
      <c r="D362" s="111"/>
      <c r="E362" s="68"/>
      <c r="F362" s="68"/>
    </row>
    <row r="363" spans="4:6" x14ac:dyDescent="0.25">
      <c r="D363" s="111"/>
      <c r="E363" s="68"/>
      <c r="F363" s="68"/>
    </row>
    <row r="364" spans="4:6" x14ac:dyDescent="0.25">
      <c r="D364" s="111"/>
      <c r="E364" s="68"/>
      <c r="F364" s="68"/>
    </row>
    <row r="365" spans="4:6" x14ac:dyDescent="0.25">
      <c r="D365" s="111"/>
      <c r="E365" s="68"/>
      <c r="F365" s="68"/>
    </row>
    <row r="366" spans="4:6" x14ac:dyDescent="0.25">
      <c r="D366" s="111"/>
      <c r="E366" s="68"/>
      <c r="F366" s="68"/>
    </row>
    <row r="367" spans="4:6" x14ac:dyDescent="0.25">
      <c r="D367" s="111"/>
      <c r="E367" s="68"/>
      <c r="F367" s="68"/>
    </row>
    <row r="368" spans="4:6" x14ac:dyDescent="0.25">
      <c r="D368" s="111"/>
      <c r="E368" s="68"/>
      <c r="F368" s="68"/>
    </row>
    <row r="369" spans="4:6" x14ac:dyDescent="0.25">
      <c r="D369" s="111"/>
      <c r="E369" s="68"/>
      <c r="F369" s="68"/>
    </row>
    <row r="370" spans="4:6" x14ac:dyDescent="0.25">
      <c r="D370" s="111"/>
      <c r="E370" s="68"/>
      <c r="F370" s="68"/>
    </row>
    <row r="371" spans="4:6" x14ac:dyDescent="0.25">
      <c r="D371" s="111"/>
      <c r="E371" s="68"/>
      <c r="F371" s="68"/>
    </row>
    <row r="372" spans="4:6" x14ac:dyDescent="0.25">
      <c r="D372" s="111"/>
      <c r="E372" s="68"/>
      <c r="F372" s="68"/>
    </row>
    <row r="373" spans="4:6" x14ac:dyDescent="0.25">
      <c r="D373" s="111"/>
      <c r="E373" s="68"/>
      <c r="F373" s="68"/>
    </row>
    <row r="374" spans="4:6" x14ac:dyDescent="0.25">
      <c r="D374" s="111"/>
      <c r="E374" s="68"/>
      <c r="F374" s="68"/>
    </row>
    <row r="375" spans="4:6" x14ac:dyDescent="0.25">
      <c r="D375" s="111"/>
      <c r="E375" s="68"/>
      <c r="F375" s="68"/>
    </row>
    <row r="376" spans="4:6" x14ac:dyDescent="0.25">
      <c r="D376" s="111"/>
      <c r="E376" s="68"/>
      <c r="F376" s="68"/>
    </row>
    <row r="377" spans="4:6" x14ac:dyDescent="0.25">
      <c r="D377" s="111"/>
      <c r="E377" s="68"/>
      <c r="F377" s="68"/>
    </row>
    <row r="378" spans="4:6" x14ac:dyDescent="0.25">
      <c r="D378" s="111"/>
      <c r="E378" s="68"/>
      <c r="F378" s="68"/>
    </row>
    <row r="379" spans="4:6" x14ac:dyDescent="0.25">
      <c r="D379" s="111"/>
      <c r="E379" s="68"/>
      <c r="F379" s="68"/>
    </row>
    <row r="380" spans="4:6" x14ac:dyDescent="0.25">
      <c r="D380" s="111"/>
      <c r="E380" s="68"/>
      <c r="F380" s="68"/>
    </row>
    <row r="381" spans="4:6" x14ac:dyDescent="0.25">
      <c r="D381" s="111"/>
      <c r="E381" s="68"/>
      <c r="F381" s="68"/>
    </row>
    <row r="382" spans="4:6" x14ac:dyDescent="0.25">
      <c r="D382" s="111"/>
      <c r="E382" s="68"/>
      <c r="F382" s="68"/>
    </row>
    <row r="383" spans="4:6" x14ac:dyDescent="0.25">
      <c r="D383" s="111"/>
      <c r="E383" s="68"/>
      <c r="F383" s="68"/>
    </row>
    <row r="384" spans="4:6" x14ac:dyDescent="0.25">
      <c r="D384" s="111"/>
      <c r="E384" s="68"/>
      <c r="F384" s="68"/>
    </row>
    <row r="385" spans="4:6" x14ac:dyDescent="0.25">
      <c r="D385" s="111"/>
      <c r="E385" s="68"/>
      <c r="F385" s="68"/>
    </row>
    <row r="386" spans="4:6" x14ac:dyDescent="0.25">
      <c r="D386" s="111"/>
      <c r="E386" s="68"/>
      <c r="F386" s="68"/>
    </row>
    <row r="387" spans="4:6" x14ac:dyDescent="0.25">
      <c r="D387" s="111"/>
      <c r="E387" s="68"/>
      <c r="F387" s="68"/>
    </row>
    <row r="388" spans="4:6" x14ac:dyDescent="0.25">
      <c r="D388" s="111"/>
      <c r="E388" s="68"/>
      <c r="F388" s="68"/>
    </row>
    <row r="389" spans="4:6" x14ac:dyDescent="0.25">
      <c r="D389" s="111"/>
      <c r="E389" s="68"/>
      <c r="F389" s="68"/>
    </row>
    <row r="390" spans="4:6" x14ac:dyDescent="0.25">
      <c r="D390" s="111"/>
      <c r="E390" s="68"/>
      <c r="F390" s="68"/>
    </row>
    <row r="391" spans="4:6" x14ac:dyDescent="0.25">
      <c r="D391" s="111"/>
      <c r="E391" s="68"/>
      <c r="F391" s="68"/>
    </row>
    <row r="392" spans="4:6" x14ac:dyDescent="0.25">
      <c r="D392" s="111"/>
      <c r="E392" s="68"/>
      <c r="F392" s="68"/>
    </row>
    <row r="393" spans="4:6" x14ac:dyDescent="0.25">
      <c r="D393" s="111"/>
      <c r="E393" s="68"/>
      <c r="F393" s="68"/>
    </row>
    <row r="394" spans="4:6" x14ac:dyDescent="0.25">
      <c r="D394" s="111"/>
      <c r="E394" s="68"/>
      <c r="F394" s="68"/>
    </row>
    <row r="395" spans="4:6" x14ac:dyDescent="0.25">
      <c r="D395" s="111"/>
      <c r="E395" s="68"/>
      <c r="F395" s="68"/>
    </row>
    <row r="396" spans="4:6" x14ac:dyDescent="0.25">
      <c r="D396" s="111"/>
      <c r="E396" s="68"/>
      <c r="F396" s="68"/>
    </row>
    <row r="397" spans="4:6" x14ac:dyDescent="0.25">
      <c r="D397" s="111"/>
      <c r="E397" s="68"/>
      <c r="F397" s="68"/>
    </row>
    <row r="398" spans="4:6" x14ac:dyDescent="0.25">
      <c r="D398" s="111"/>
      <c r="E398" s="68"/>
      <c r="F398" s="68"/>
    </row>
    <row r="399" spans="4:6" x14ac:dyDescent="0.25">
      <c r="D399" s="111"/>
      <c r="E399" s="68"/>
      <c r="F399" s="68"/>
    </row>
    <row r="400" spans="4:6" x14ac:dyDescent="0.25">
      <c r="D400" s="111"/>
      <c r="E400" s="68"/>
      <c r="F400" s="68"/>
    </row>
    <row r="401" spans="4:6" x14ac:dyDescent="0.25">
      <c r="D401" s="111"/>
      <c r="E401" s="68"/>
      <c r="F401" s="68"/>
    </row>
    <row r="402" spans="4:6" x14ac:dyDescent="0.25">
      <c r="D402" s="111"/>
      <c r="E402" s="68"/>
      <c r="F402" s="68"/>
    </row>
    <row r="403" spans="4:6" x14ac:dyDescent="0.25">
      <c r="D403" s="111"/>
      <c r="E403" s="68"/>
      <c r="F403" s="68"/>
    </row>
    <row r="404" spans="4:6" x14ac:dyDescent="0.25">
      <c r="D404" s="111"/>
      <c r="E404" s="68"/>
      <c r="F404" s="68"/>
    </row>
    <row r="405" spans="4:6" x14ac:dyDescent="0.25">
      <c r="D405" s="111"/>
      <c r="E405" s="68"/>
      <c r="F405" s="68"/>
    </row>
    <row r="406" spans="4:6" x14ac:dyDescent="0.25">
      <c r="D406" s="111"/>
      <c r="E406" s="68"/>
      <c r="F406" s="68"/>
    </row>
    <row r="407" spans="4:6" x14ac:dyDescent="0.25">
      <c r="D407" s="111"/>
      <c r="E407" s="68"/>
      <c r="F407" s="68"/>
    </row>
    <row r="408" spans="4:6" x14ac:dyDescent="0.25">
      <c r="D408" s="111"/>
      <c r="E408" s="68"/>
      <c r="F408" s="68"/>
    </row>
    <row r="409" spans="4:6" x14ac:dyDescent="0.25">
      <c r="D409" s="111"/>
      <c r="E409" s="68"/>
      <c r="F409" s="68"/>
    </row>
    <row r="410" spans="4:6" x14ac:dyDescent="0.25">
      <c r="D410" s="111"/>
      <c r="E410" s="68"/>
      <c r="F410" s="68"/>
    </row>
    <row r="411" spans="4:6" x14ac:dyDescent="0.25">
      <c r="D411" s="111"/>
      <c r="E411" s="68"/>
      <c r="F411" s="68"/>
    </row>
    <row r="412" spans="4:6" x14ac:dyDescent="0.25">
      <c r="D412" s="111"/>
      <c r="E412" s="68"/>
      <c r="F412" s="68"/>
    </row>
    <row r="413" spans="4:6" x14ac:dyDescent="0.25">
      <c r="D413" s="111"/>
      <c r="E413" s="68"/>
      <c r="F413" s="68"/>
    </row>
    <row r="414" spans="4:6" x14ac:dyDescent="0.25">
      <c r="D414" s="111"/>
      <c r="E414" s="68"/>
      <c r="F414" s="68"/>
    </row>
    <row r="415" spans="4:6" x14ac:dyDescent="0.25">
      <c r="D415" s="111"/>
      <c r="E415" s="68"/>
      <c r="F415" s="68"/>
    </row>
    <row r="416" spans="4:6" x14ac:dyDescent="0.25">
      <c r="D416" s="111"/>
      <c r="E416" s="68"/>
      <c r="F416" s="68"/>
    </row>
    <row r="417" spans="4:6" x14ac:dyDescent="0.25">
      <c r="D417" s="111"/>
      <c r="E417" s="68"/>
      <c r="F417" s="68"/>
    </row>
    <row r="418" spans="4:6" x14ac:dyDescent="0.25">
      <c r="D418" s="111"/>
      <c r="E418" s="68"/>
      <c r="F418" s="68"/>
    </row>
    <row r="419" spans="4:6" x14ac:dyDescent="0.25">
      <c r="D419" s="111"/>
      <c r="E419" s="68"/>
      <c r="F419" s="68"/>
    </row>
    <row r="420" spans="4:6" x14ac:dyDescent="0.25">
      <c r="D420" s="111"/>
      <c r="E420" s="68"/>
      <c r="F420" s="68"/>
    </row>
    <row r="421" spans="4:6" x14ac:dyDescent="0.25">
      <c r="D421" s="111"/>
      <c r="E421" s="68"/>
      <c r="F421" s="68"/>
    </row>
    <row r="422" spans="4:6" x14ac:dyDescent="0.25">
      <c r="D422" s="111"/>
      <c r="E422" s="68"/>
      <c r="F422" s="68"/>
    </row>
    <row r="423" spans="4:6" x14ac:dyDescent="0.25">
      <c r="D423" s="111"/>
      <c r="E423" s="68"/>
      <c r="F423" s="68"/>
    </row>
    <row r="424" spans="4:6" x14ac:dyDescent="0.25">
      <c r="D424" s="111"/>
      <c r="E424" s="68"/>
      <c r="F424" s="68"/>
    </row>
    <row r="425" spans="4:6" x14ac:dyDescent="0.25">
      <c r="D425" s="111"/>
      <c r="E425" s="68"/>
      <c r="F425" s="68"/>
    </row>
    <row r="426" spans="4:6" x14ac:dyDescent="0.25">
      <c r="D426" s="111"/>
      <c r="E426" s="68"/>
      <c r="F426" s="68"/>
    </row>
    <row r="427" spans="4:6" x14ac:dyDescent="0.25">
      <c r="D427" s="111"/>
      <c r="E427" s="68"/>
      <c r="F427" s="68"/>
    </row>
    <row r="428" spans="4:6" x14ac:dyDescent="0.25">
      <c r="D428" s="111"/>
      <c r="E428" s="68"/>
      <c r="F428" s="68"/>
    </row>
    <row r="429" spans="4:6" x14ac:dyDescent="0.25">
      <c r="D429" s="111"/>
      <c r="E429" s="68"/>
      <c r="F429" s="68"/>
    </row>
    <row r="430" spans="4:6" x14ac:dyDescent="0.25">
      <c r="D430" s="111"/>
      <c r="E430" s="68"/>
      <c r="F430" s="68"/>
    </row>
    <row r="431" spans="4:6" x14ac:dyDescent="0.25">
      <c r="D431" s="111"/>
      <c r="E431" s="68"/>
      <c r="F431" s="68"/>
    </row>
    <row r="432" spans="4:6" x14ac:dyDescent="0.25">
      <c r="D432" s="111"/>
      <c r="E432" s="68"/>
      <c r="F432" s="68"/>
    </row>
    <row r="433" spans="4:6" x14ac:dyDescent="0.25">
      <c r="D433" s="111"/>
      <c r="E433" s="68"/>
      <c r="F433" s="68"/>
    </row>
    <row r="434" spans="4:6" x14ac:dyDescent="0.25">
      <c r="D434" s="111"/>
      <c r="E434" s="68"/>
      <c r="F434" s="68"/>
    </row>
    <row r="435" spans="4:6" x14ac:dyDescent="0.25">
      <c r="D435" s="111"/>
      <c r="E435" s="68"/>
      <c r="F435" s="68"/>
    </row>
    <row r="436" spans="4:6" x14ac:dyDescent="0.25">
      <c r="D436" s="111"/>
      <c r="E436" s="68"/>
      <c r="F436" s="68"/>
    </row>
    <row r="437" spans="4:6" x14ac:dyDescent="0.25">
      <c r="D437" s="111"/>
      <c r="E437" s="68"/>
      <c r="F437" s="68"/>
    </row>
    <row r="438" spans="4:6" x14ac:dyDescent="0.25">
      <c r="D438" s="111"/>
      <c r="E438" s="68"/>
      <c r="F438" s="68"/>
    </row>
    <row r="439" spans="4:6" x14ac:dyDescent="0.25">
      <c r="D439" s="111"/>
      <c r="E439" s="68"/>
      <c r="F439" s="68"/>
    </row>
    <row r="440" spans="4:6" x14ac:dyDescent="0.25">
      <c r="D440" s="111"/>
      <c r="E440" s="68"/>
      <c r="F440" s="68"/>
    </row>
    <row r="441" spans="4:6" x14ac:dyDescent="0.25">
      <c r="D441" s="111"/>
      <c r="E441" s="68"/>
      <c r="F441" s="68"/>
    </row>
    <row r="442" spans="4:6" x14ac:dyDescent="0.25">
      <c r="D442" s="111"/>
      <c r="E442" s="68"/>
      <c r="F442" s="68"/>
    </row>
    <row r="443" spans="4:6" x14ac:dyDescent="0.25">
      <c r="D443" s="111"/>
      <c r="E443" s="68"/>
      <c r="F443" s="68"/>
    </row>
    <row r="444" spans="4:6" x14ac:dyDescent="0.25">
      <c r="D444" s="111"/>
      <c r="E444" s="68"/>
      <c r="F444" s="68"/>
    </row>
    <row r="445" spans="4:6" x14ac:dyDescent="0.25">
      <c r="D445" s="111"/>
      <c r="E445" s="68"/>
      <c r="F445" s="68"/>
    </row>
    <row r="446" spans="4:6" x14ac:dyDescent="0.25">
      <c r="D446" s="111"/>
      <c r="E446" s="68"/>
      <c r="F446" s="68"/>
    </row>
    <row r="447" spans="4:6" x14ac:dyDescent="0.25">
      <c r="D447" s="111"/>
      <c r="E447" s="68"/>
      <c r="F447" s="68"/>
    </row>
    <row r="448" spans="4:6" x14ac:dyDescent="0.25">
      <c r="D448" s="111"/>
      <c r="E448" s="68"/>
      <c r="F448" s="68"/>
    </row>
    <row r="449" spans="4:6" x14ac:dyDescent="0.25">
      <c r="D449" s="111"/>
      <c r="E449" s="68"/>
      <c r="F449" s="68"/>
    </row>
    <row r="450" spans="4:6" x14ac:dyDescent="0.25">
      <c r="D450" s="111"/>
      <c r="E450" s="68"/>
      <c r="F450" s="68"/>
    </row>
    <row r="451" spans="4:6" x14ac:dyDescent="0.25">
      <c r="D451" s="111"/>
      <c r="E451" s="68"/>
      <c r="F451" s="68"/>
    </row>
    <row r="452" spans="4:6" x14ac:dyDescent="0.25">
      <c r="D452" s="111"/>
      <c r="E452" s="68"/>
      <c r="F452" s="68"/>
    </row>
    <row r="453" spans="4:6" x14ac:dyDescent="0.25">
      <c r="D453" s="111"/>
      <c r="E453" s="68"/>
      <c r="F453" s="68"/>
    </row>
    <row r="454" spans="4:6" x14ac:dyDescent="0.25">
      <c r="D454" s="111"/>
      <c r="E454" s="68"/>
      <c r="F454" s="68"/>
    </row>
    <row r="455" spans="4:6" x14ac:dyDescent="0.25">
      <c r="D455" s="111"/>
      <c r="E455" s="68"/>
      <c r="F455" s="68"/>
    </row>
    <row r="456" spans="4:6" x14ac:dyDescent="0.25">
      <c r="D456" s="111"/>
      <c r="E456" s="68"/>
      <c r="F456" s="68"/>
    </row>
    <row r="457" spans="4:6" x14ac:dyDescent="0.25">
      <c r="D457" s="111"/>
      <c r="E457" s="68"/>
      <c r="F457" s="68"/>
    </row>
    <row r="458" spans="4:6" x14ac:dyDescent="0.25">
      <c r="D458" s="111"/>
      <c r="E458" s="68"/>
      <c r="F458" s="68"/>
    </row>
    <row r="459" spans="4:6" x14ac:dyDescent="0.25">
      <c r="D459" s="111"/>
      <c r="E459" s="68"/>
      <c r="F459" s="68"/>
    </row>
    <row r="460" spans="4:6" x14ac:dyDescent="0.25">
      <c r="D460" s="111"/>
      <c r="E460" s="68"/>
      <c r="F460" s="68"/>
    </row>
    <row r="461" spans="4:6" x14ac:dyDescent="0.25">
      <c r="D461" s="111"/>
      <c r="E461" s="68"/>
      <c r="F461" s="68"/>
    </row>
    <row r="462" spans="4:6" x14ac:dyDescent="0.25">
      <c r="D462" s="111"/>
      <c r="E462" s="68"/>
      <c r="F462" s="68"/>
    </row>
    <row r="463" spans="4:6" x14ac:dyDescent="0.25">
      <c r="D463" s="111"/>
      <c r="E463" s="68"/>
      <c r="F463" s="68"/>
    </row>
    <row r="464" spans="4:6" x14ac:dyDescent="0.25">
      <c r="D464" s="111"/>
      <c r="E464" s="68"/>
      <c r="F464" s="68"/>
    </row>
    <row r="465" spans="4:6" x14ac:dyDescent="0.25">
      <c r="D465" s="111"/>
      <c r="E465" s="68"/>
      <c r="F465" s="68"/>
    </row>
    <row r="466" spans="4:6" x14ac:dyDescent="0.25">
      <c r="D466" s="111"/>
      <c r="E466" s="68"/>
      <c r="F466" s="68"/>
    </row>
    <row r="467" spans="4:6" x14ac:dyDescent="0.25">
      <c r="D467" s="111"/>
      <c r="E467" s="68"/>
      <c r="F467" s="68"/>
    </row>
    <row r="468" spans="4:6" x14ac:dyDescent="0.25">
      <c r="D468" s="111"/>
      <c r="E468" s="68"/>
      <c r="F468" s="68"/>
    </row>
    <row r="469" spans="4:6" x14ac:dyDescent="0.25">
      <c r="D469" s="111"/>
      <c r="E469" s="68"/>
      <c r="F469" s="68"/>
    </row>
    <row r="470" spans="4:6" x14ac:dyDescent="0.25">
      <c r="D470" s="111"/>
      <c r="E470" s="68"/>
      <c r="F470" s="68"/>
    </row>
    <row r="471" spans="4:6" x14ac:dyDescent="0.25">
      <c r="D471" s="111"/>
      <c r="E471" s="68"/>
      <c r="F471" s="68"/>
    </row>
    <row r="472" spans="4:6" x14ac:dyDescent="0.25">
      <c r="D472" s="111"/>
      <c r="E472" s="68"/>
      <c r="F472" s="68"/>
    </row>
    <row r="473" spans="4:6" x14ac:dyDescent="0.25">
      <c r="D473" s="111"/>
      <c r="E473" s="68"/>
      <c r="F473" s="68"/>
    </row>
    <row r="474" spans="4:6" x14ac:dyDescent="0.25">
      <c r="D474" s="111"/>
      <c r="E474" s="68"/>
      <c r="F474" s="68"/>
    </row>
    <row r="475" spans="4:6" x14ac:dyDescent="0.25">
      <c r="D475" s="111"/>
      <c r="E475" s="68"/>
      <c r="F475" s="68"/>
    </row>
    <row r="476" spans="4:6" x14ac:dyDescent="0.25">
      <c r="D476" s="111"/>
      <c r="E476" s="68"/>
      <c r="F476" s="68"/>
    </row>
    <row r="477" spans="4:6" x14ac:dyDescent="0.25">
      <c r="D477" s="111"/>
      <c r="E477" s="68"/>
      <c r="F477" s="68"/>
    </row>
    <row r="478" spans="4:6" x14ac:dyDescent="0.25">
      <c r="D478" s="111"/>
      <c r="E478" s="68"/>
      <c r="F478" s="68"/>
    </row>
    <row r="479" spans="4:6" x14ac:dyDescent="0.25">
      <c r="D479" s="111"/>
      <c r="E479" s="68"/>
      <c r="F479" s="68"/>
    </row>
    <row r="480" spans="4:6" x14ac:dyDescent="0.25">
      <c r="D480" s="111"/>
      <c r="E480" s="68"/>
      <c r="F480" s="68"/>
    </row>
    <row r="481" spans="4:6" x14ac:dyDescent="0.25">
      <c r="D481" s="111"/>
      <c r="E481" s="68"/>
      <c r="F481" s="68"/>
    </row>
    <row r="482" spans="4:6" x14ac:dyDescent="0.25">
      <c r="D482" s="111"/>
      <c r="E482" s="68"/>
      <c r="F482" s="68"/>
    </row>
    <row r="483" spans="4:6" x14ac:dyDescent="0.25">
      <c r="D483" s="111"/>
      <c r="E483" s="68"/>
      <c r="F483" s="68"/>
    </row>
    <row r="484" spans="4:6" x14ac:dyDescent="0.25">
      <c r="D484" s="111"/>
      <c r="E484" s="68"/>
      <c r="F484" s="68"/>
    </row>
    <row r="485" spans="4:6" x14ac:dyDescent="0.25">
      <c r="D485" s="111"/>
      <c r="E485" s="68"/>
      <c r="F485" s="68"/>
    </row>
    <row r="486" spans="4:6" x14ac:dyDescent="0.25">
      <c r="D486" s="111"/>
      <c r="E486" s="68"/>
      <c r="F486" s="68"/>
    </row>
    <row r="487" spans="4:6" x14ac:dyDescent="0.25">
      <c r="D487" s="111"/>
      <c r="E487" s="68"/>
      <c r="F487" s="68"/>
    </row>
    <row r="488" spans="4:6" x14ac:dyDescent="0.25">
      <c r="D488" s="111"/>
      <c r="E488" s="68"/>
      <c r="F488" s="68"/>
    </row>
    <row r="489" spans="4:6" x14ac:dyDescent="0.25">
      <c r="D489" s="111"/>
      <c r="E489" s="68"/>
      <c r="F489" s="68"/>
    </row>
    <row r="490" spans="4:6" x14ac:dyDescent="0.25">
      <c r="D490" s="111"/>
      <c r="E490" s="68"/>
      <c r="F490" s="68"/>
    </row>
    <row r="491" spans="4:6" x14ac:dyDescent="0.25">
      <c r="D491" s="111"/>
      <c r="E491" s="68"/>
      <c r="F491" s="68"/>
    </row>
    <row r="492" spans="4:6" x14ac:dyDescent="0.25">
      <c r="D492" s="111"/>
      <c r="E492" s="68"/>
      <c r="F492" s="68"/>
    </row>
    <row r="493" spans="4:6" x14ac:dyDescent="0.25">
      <c r="D493" s="111"/>
      <c r="E493" s="68"/>
      <c r="F493" s="68"/>
    </row>
    <row r="494" spans="4:6" x14ac:dyDescent="0.25">
      <c r="D494" s="111"/>
      <c r="E494" s="68"/>
      <c r="F494" s="68"/>
    </row>
    <row r="495" spans="4:6" x14ac:dyDescent="0.25">
      <c r="D495" s="111"/>
      <c r="E495" s="68"/>
      <c r="F495" s="68"/>
    </row>
    <row r="496" spans="4:6" x14ac:dyDescent="0.25">
      <c r="D496" s="111"/>
      <c r="E496" s="68"/>
      <c r="F496" s="68"/>
    </row>
    <row r="497" spans="4:6" x14ac:dyDescent="0.25">
      <c r="D497" s="111"/>
      <c r="E497" s="68"/>
      <c r="F497" s="68"/>
    </row>
    <row r="498" spans="4:6" x14ac:dyDescent="0.25">
      <c r="D498" s="111"/>
      <c r="E498" s="68"/>
      <c r="F498" s="68"/>
    </row>
    <row r="499" spans="4:6" x14ac:dyDescent="0.25">
      <c r="D499" s="111"/>
      <c r="E499" s="68"/>
      <c r="F499" s="68"/>
    </row>
    <row r="500" spans="4:6" x14ac:dyDescent="0.25">
      <c r="D500" s="111"/>
      <c r="E500" s="68"/>
      <c r="F500" s="68"/>
    </row>
    <row r="501" spans="4:6" x14ac:dyDescent="0.25">
      <c r="D501" s="111"/>
      <c r="E501" s="68"/>
      <c r="F501" s="68"/>
    </row>
    <row r="502" spans="4:6" x14ac:dyDescent="0.25">
      <c r="D502" s="111"/>
      <c r="E502" s="68"/>
      <c r="F502" s="68"/>
    </row>
    <row r="503" spans="4:6" x14ac:dyDescent="0.25">
      <c r="D503" s="111"/>
      <c r="E503" s="68"/>
      <c r="F503" s="68"/>
    </row>
    <row r="504" spans="4:6" x14ac:dyDescent="0.25">
      <c r="D504" s="111"/>
      <c r="E504" s="68"/>
      <c r="F504" s="68"/>
    </row>
    <row r="505" spans="4:6" x14ac:dyDescent="0.25">
      <c r="D505" s="111"/>
      <c r="E505" s="68"/>
      <c r="F505" s="68"/>
    </row>
    <row r="506" spans="4:6" x14ac:dyDescent="0.25">
      <c r="D506" s="111"/>
      <c r="E506" s="68"/>
      <c r="F506" s="68"/>
    </row>
    <row r="507" spans="4:6" x14ac:dyDescent="0.25">
      <c r="D507" s="111"/>
      <c r="E507" s="68"/>
      <c r="F507" s="68"/>
    </row>
    <row r="508" spans="4:6" x14ac:dyDescent="0.25">
      <c r="D508" s="111"/>
      <c r="E508" s="68"/>
      <c r="F508" s="68"/>
    </row>
    <row r="509" spans="4:6" x14ac:dyDescent="0.25">
      <c r="D509" s="111"/>
      <c r="E509" s="68"/>
      <c r="F509" s="68"/>
    </row>
    <row r="510" spans="4:6" x14ac:dyDescent="0.25">
      <c r="D510" s="111"/>
      <c r="E510" s="68"/>
      <c r="F510" s="68"/>
    </row>
    <row r="511" spans="4:6" x14ac:dyDescent="0.25">
      <c r="D511" s="111"/>
      <c r="E511" s="68"/>
      <c r="F511" s="68"/>
    </row>
    <row r="512" spans="4:6" x14ac:dyDescent="0.25">
      <c r="D512" s="111"/>
    </row>
    <row r="513" spans="1:42" x14ac:dyDescent="0.25">
      <c r="D513" s="111"/>
    </row>
    <row r="514" spans="1:42" x14ac:dyDescent="0.25">
      <c r="D514" s="111"/>
    </row>
    <row r="515" spans="1:42" x14ac:dyDescent="0.25">
      <c r="D515" s="111"/>
    </row>
    <row r="516" spans="1:42" x14ac:dyDescent="0.25">
      <c r="D516" s="111"/>
    </row>
    <row r="517" spans="1:42" x14ac:dyDescent="0.25">
      <c r="D517" s="111"/>
    </row>
    <row r="518" spans="1:42" x14ac:dyDescent="0.25">
      <c r="D518" s="111"/>
    </row>
    <row r="519" spans="1:42" x14ac:dyDescent="0.25">
      <c r="D519" s="111"/>
    </row>
    <row r="520" spans="1:42" x14ac:dyDescent="0.25">
      <c r="D520" s="111"/>
    </row>
    <row r="521" spans="1:42" x14ac:dyDescent="0.25">
      <c r="D521" s="111"/>
    </row>
    <row r="522" spans="1:42" x14ac:dyDescent="0.25">
      <c r="D522" s="118"/>
    </row>
    <row r="523" spans="1:42" x14ac:dyDescent="0.25">
      <c r="D523" s="115"/>
    </row>
    <row r="524" spans="1:42" hidden="1" x14ac:dyDescent="0.25">
      <c r="A524" s="119" t="e">
        <f>VLOOKUP(D2,Sheet1!A6:AP80,1,FALSE)</f>
        <v>#N/A</v>
      </c>
      <c r="B524" s="119" t="e">
        <f>IF(VLOOKUP($D$2,Sheet1!$A$1:$AP$80,3,FALSE)=0,"-",VLOOKUP($D$2,Sheet1!$A$1:$AP$80,3,FALSE))</f>
        <v>#N/A</v>
      </c>
      <c r="C524" s="119" t="e">
        <f>IF(VLOOKUP($D$2,Sheet1!$A$1:$AP$80,4,FALSE)=0,"-",VLOOKUP($D$2,Sheet1!$A$1:$AP$80,4,FALSE))</f>
        <v>#N/A</v>
      </c>
      <c r="D524" s="119" t="e">
        <f>IF(VLOOKUP($D$2,Sheet1!$A$1:$AP$80,5,FALSE)=0,"-",VLOOKUP($D$2,Sheet1!$A$1:$AP$80,5,FALSE))</f>
        <v>#N/A</v>
      </c>
      <c r="E524" s="119" t="e">
        <f>IF(VLOOKUP($D$2,Sheet1!$A$1:$AP$80,6,FALSE)=0,"-",VLOOKUP($D$2,Sheet1!$A$1:$AP$80,6,FALSE))</f>
        <v>#N/A</v>
      </c>
      <c r="F524" s="119" t="e">
        <f>IF(VLOOKUP($D$2,Sheet1!$A$1:$AP$80,7,FALSE)=0,"-",VLOOKUP($D$2,Sheet1!$A$1:$AP$80,7,FALSE))</f>
        <v>#N/A</v>
      </c>
      <c r="G524" s="119" t="e">
        <f>IF(VLOOKUP($D$2,Sheet1!$A$1:$AP$80,8,FALSE)=0,"-",VLOOKUP($D$2,Sheet1!$A$1:$AP$80,8,FALSE))</f>
        <v>#N/A</v>
      </c>
      <c r="H524" s="119" t="e">
        <f>IF(VLOOKUP($D$2,Sheet1!$A$1:$AP$80,9,FALSE)=0,"-",VLOOKUP($D$2,Sheet1!$A$1:$AP$80,9,FALSE))</f>
        <v>#N/A</v>
      </c>
      <c r="I524" s="119" t="e">
        <f>IF(VLOOKUP($D$2,Sheet1!$A$1:$AP$80,10,FALSE)=0,"-",VLOOKUP($D$2,Sheet1!$A$1:$AP$80,10,FALSE))</f>
        <v>#N/A</v>
      </c>
      <c r="J524" s="119" t="e">
        <f>IF(VLOOKUP($D$2,Sheet1!$A$1:$AP$80,11,FALSE)=0,"-",VLOOKUP($D$2,Sheet1!$A$1:$AP$80,11,FALSE))</f>
        <v>#N/A</v>
      </c>
      <c r="K524" s="119" t="e">
        <f>IF(VLOOKUP($D$2,Sheet1!$A$1:$AP$80,12,FALSE)=0,"-",VLOOKUP($D$2,Sheet1!$A$1:$AP$80,12,FALSE))</f>
        <v>#N/A</v>
      </c>
      <c r="L524" s="119" t="e">
        <f>IF(VLOOKUP($D$2,Sheet1!$A$1:$AP$80,13,FALSE)=0,"-",VLOOKUP($D$2,Sheet1!$A$1:$AP$80,13,FALSE))</f>
        <v>#N/A</v>
      </c>
      <c r="M524" s="119" t="e">
        <f>IF(VLOOKUP($D$2,Sheet1!$A$1:$AP$80,14,FALSE)=0,"-",VLOOKUP($D$2,Sheet1!$A$1:$AP$80,14,FALSE))</f>
        <v>#N/A</v>
      </c>
      <c r="N524" s="119" t="e">
        <f>IF(VLOOKUP($D$2,Sheet1!$A$1:$AP$80,15,FALSE)=0,"-",VLOOKUP($D$2,Sheet1!$A$1:$AP$80,15,FALSE))</f>
        <v>#N/A</v>
      </c>
      <c r="O524" s="119" t="e">
        <f>IF(VLOOKUP($D$2,Sheet1!$A$1:$AP$80,16,FALSE)=0,"-",VLOOKUP($D$2,Sheet1!$A$1:$AP$80,16,FALSE))</f>
        <v>#N/A</v>
      </c>
      <c r="P524" s="119" t="e">
        <f>IF(VLOOKUP($D$2,Sheet1!$A$1:$AP$80,17,FALSE)=0,"-",VLOOKUP($D$2,Sheet1!$A$1:$AP$80,17,FALSE))</f>
        <v>#N/A</v>
      </c>
      <c r="Q524" s="119" t="e">
        <f>IF(VLOOKUP($D$2,Sheet1!$A$1:$AP$80,18,FALSE)=0,"-",VLOOKUP($D$2,Sheet1!$A$1:$AP$80,18,FALSE))</f>
        <v>#N/A</v>
      </c>
      <c r="R524" s="119" t="e">
        <f>IF(VLOOKUP($D$2,Sheet1!$A$1:$AP$80,19,FALSE)=0,"-",VLOOKUP($D$2,Sheet1!$A$1:$AP$80,19,FALSE))</f>
        <v>#N/A</v>
      </c>
      <c r="S524" s="119" t="e">
        <f>IF(VLOOKUP($D$2,Sheet1!$A$1:$AP$80,20,FALSE)=0,"-",VLOOKUP($D$2,Sheet1!$A$1:$AP$80,20,FALSE))</f>
        <v>#N/A</v>
      </c>
      <c r="T524" s="119" t="e">
        <f>IF(VLOOKUP($D$2,Sheet1!$A$1:$AP$80,21,FALSE)=0,"-",VLOOKUP($D$2,Sheet1!$A$1:$AP$80,21,FALSE))</f>
        <v>#N/A</v>
      </c>
      <c r="U524" s="119" t="e">
        <f>IF(VLOOKUP($D$2,Sheet1!$A$1:$AP$80,22,FALSE)=0,"-",VLOOKUP($D$2,Sheet1!$A$1:$AP$80,22,FALSE))</f>
        <v>#N/A</v>
      </c>
      <c r="V524" s="119" t="e">
        <f>IF(VLOOKUP($D$2,Sheet1!$A$1:$AP$80,23,FALSE)=0,"-",VLOOKUP($D$2,Sheet1!$A$1:$AP$80,23,FALSE))</f>
        <v>#N/A</v>
      </c>
      <c r="W524" s="119" t="e">
        <f>IF(VLOOKUP($D$2,Sheet1!$A$1:$AP$80,24,FALSE)=0,"-",VLOOKUP($D$2,Sheet1!$A$1:$AP$80,24,FALSE))</f>
        <v>#N/A</v>
      </c>
      <c r="X524" s="119" t="e">
        <f>IF(VLOOKUP($D$2,Sheet1!$A$1:$AP$80,25,FALSE)=0,"-",VLOOKUP($D$2,Sheet1!$A$1:$AP$80,25,FALSE))</f>
        <v>#N/A</v>
      </c>
      <c r="Y524" s="119" t="e">
        <f>IF(VLOOKUP($D$2,Sheet1!$A$1:$AP$80,26,FALSE)=0,"-",VLOOKUP($D$2,Sheet1!$A$1:$AP$80,26,FALSE))</f>
        <v>#N/A</v>
      </c>
      <c r="Z524" s="119" t="e">
        <f>IF(VLOOKUP($D$2,Sheet1!$A$1:$AP$80,27,FALSE)=0,"-",VLOOKUP($D$2,Sheet1!$A$1:$AP$80,27,FALSE))</f>
        <v>#N/A</v>
      </c>
      <c r="AA524" s="119" t="e">
        <f>IF(VLOOKUP($D$2,Sheet1!$A$1:$AP$80,28,FALSE)=0,"-",VLOOKUP($D$2,Sheet1!$A$1:$AP$80,28,FALSE))</f>
        <v>#N/A</v>
      </c>
      <c r="AB524" s="119" t="e">
        <f>IF(VLOOKUP($D$2,Sheet1!$A$1:$AP$80,29,FALSE)=0,"-",VLOOKUP($D$2,Sheet1!$A$1:$AP$80,29,FALSE))</f>
        <v>#N/A</v>
      </c>
      <c r="AC524" s="119" t="e">
        <f>IF(VLOOKUP($D$2,Sheet1!$A$1:$AP$80,30,FALSE)=0,"-",VLOOKUP($D$2,Sheet1!$A$1:$AP$80,30,FALSE))</f>
        <v>#N/A</v>
      </c>
      <c r="AD524" s="119" t="e">
        <f>IF(VLOOKUP($D$2,Sheet1!$A$1:$AP$80,31,FALSE)=0,"-",VLOOKUP($D$2,Sheet1!$A$1:$AP$80,31,FALSE))</f>
        <v>#N/A</v>
      </c>
      <c r="AE524" s="119" t="e">
        <f>IF(VLOOKUP($D$2,Sheet1!$A$1:$AP$80,32,FALSE)=0,"-",VLOOKUP($D$2,Sheet1!$A$1:$AP$80,32,FALSE))</f>
        <v>#N/A</v>
      </c>
      <c r="AF524" s="119" t="e">
        <f>IF(VLOOKUP($D$2,Sheet1!$A$1:$AP$80,33,FALSE)=0,"-",VLOOKUP($D$2,Sheet1!$A$1:$AP$80,33,FALSE))</f>
        <v>#N/A</v>
      </c>
      <c r="AG524" s="119" t="e">
        <f>IF(VLOOKUP($D$2,Sheet1!$A$1:$AP$80,34,FALSE)=0,"-",VLOOKUP($D$2,Sheet1!$A$1:$AP$80,34,FALSE))</f>
        <v>#N/A</v>
      </c>
      <c r="AH524" s="119" t="e">
        <f>IF(VLOOKUP($D$2,Sheet1!$A$1:$AP$80,35,FALSE)=0,"-",VLOOKUP($D$2,Sheet1!$A$1:$AP$80,35,FALSE))</f>
        <v>#N/A</v>
      </c>
      <c r="AI524" s="119" t="e">
        <f>IF(VLOOKUP($D$2,Sheet1!$A$1:$AP$80,36,FALSE)=0,"-",VLOOKUP($D$2,Sheet1!$A$1:$AP$80,36,FALSE))</f>
        <v>#N/A</v>
      </c>
      <c r="AJ524" s="119" t="e">
        <f>IF(VLOOKUP($D$2,Sheet1!$A$1:$AP$80,37,FALSE)=0,"-",VLOOKUP($D$2,Sheet1!$A$1:$AP$80,37,FALSE))</f>
        <v>#N/A</v>
      </c>
      <c r="AK524" s="119" t="e">
        <f>IF(VLOOKUP($D$2,Sheet1!$A$1:$AP$80,38,FALSE)=0,"-",VLOOKUP($D$2,Sheet1!$A$1:$AP$80,38,FALSE))</f>
        <v>#N/A</v>
      </c>
      <c r="AL524" s="119" t="e">
        <f>IF(VLOOKUP($D$2,Sheet1!$A$1:$AP$80,39,FALSE)=0,"-",VLOOKUP($D$2,Sheet1!$A$1:$AP$80,39,FALSE))</f>
        <v>#N/A</v>
      </c>
      <c r="AM524" s="119" t="e">
        <f>IF(VLOOKUP($D$2,Sheet1!$A$1:$AP$80,40,FALSE)=0,"-",VLOOKUP($D$2,Sheet1!$A$1:$AP$80,40,FALSE))</f>
        <v>#N/A</v>
      </c>
      <c r="AN524" s="119" t="e">
        <f>IF(VLOOKUP($D$2,Sheet1!$A$1:$AP$80,41,FALSE)=0,"-",VLOOKUP($D$2,Sheet1!$A$1:$AP$80,41,FALSE))</f>
        <v>#N/A</v>
      </c>
      <c r="AO524" s="119"/>
      <c r="AP524" s="119"/>
    </row>
    <row r="525" spans="1:42" x14ac:dyDescent="0.25">
      <c r="D525" s="118"/>
    </row>
    <row r="526" spans="1:42" x14ac:dyDescent="0.25">
      <c r="D526" s="118"/>
    </row>
    <row r="527" spans="1:42" x14ac:dyDescent="0.25">
      <c r="D527" s="118"/>
    </row>
    <row r="528" spans="1:42" x14ac:dyDescent="0.25">
      <c r="D528" s="118"/>
    </row>
    <row r="529" spans="4:4" x14ac:dyDescent="0.25">
      <c r="D529" s="120"/>
    </row>
    <row r="530" spans="4:4" x14ac:dyDescent="0.25">
      <c r="D530" s="120"/>
    </row>
    <row r="531" spans="4:4" x14ac:dyDescent="0.25">
      <c r="D531" s="118"/>
    </row>
    <row r="532" spans="4:4" x14ac:dyDescent="0.25">
      <c r="D532" s="118"/>
    </row>
    <row r="533" spans="4:4" x14ac:dyDescent="0.25">
      <c r="D533" s="118"/>
    </row>
    <row r="534" spans="4:4" x14ac:dyDescent="0.25">
      <c r="D534" s="118"/>
    </row>
    <row r="535" spans="4:4" x14ac:dyDescent="0.25">
      <c r="D535" s="68"/>
    </row>
    <row r="536" spans="4:4" x14ac:dyDescent="0.25">
      <c r="D536" s="68"/>
    </row>
    <row r="537" spans="4:4" x14ac:dyDescent="0.25">
      <c r="D537" s="68"/>
    </row>
    <row r="538" spans="4:4" x14ac:dyDescent="0.25">
      <c r="D538" s="68"/>
    </row>
    <row r="539" spans="4:4" x14ac:dyDescent="0.25">
      <c r="D539" s="68"/>
    </row>
    <row r="540" spans="4:4" x14ac:dyDescent="0.25">
      <c r="D540" s="68"/>
    </row>
    <row r="541" spans="4:4" x14ac:dyDescent="0.25">
      <c r="D541" s="68"/>
    </row>
    <row r="542" spans="4:4" x14ac:dyDescent="0.25">
      <c r="D542" s="68"/>
    </row>
    <row r="543" spans="4:4" x14ac:dyDescent="0.25">
      <c r="D543" s="68"/>
    </row>
    <row r="565" spans="10:10" hidden="1" x14ac:dyDescent="0.25">
      <c r="J565" s="16" t="s">
        <v>283</v>
      </c>
    </row>
    <row r="566" spans="10:10" hidden="1" x14ac:dyDescent="0.25">
      <c r="J566" s="16" t="s">
        <v>284</v>
      </c>
    </row>
  </sheetData>
  <sheetProtection algorithmName="SHA-512" hashValue="cOfvEC44xlplD3HmSV3Xj+yiHn1HrgEEy9wW0yepF8SEgWYk7cXb2nEob9qhrQYFjTc4n/mE5MT8OKVHUFdnJQ==" saltValue="TxhSSabcFMVcBQnGQE1Nlw==" spinCount="100000" sheet="1" objects="1" scenarios="1"/>
  <mergeCells count="11">
    <mergeCell ref="B66:E66"/>
    <mergeCell ref="B72:E72"/>
    <mergeCell ref="B69:E69"/>
    <mergeCell ref="D1:F1"/>
    <mergeCell ref="A3:C3"/>
    <mergeCell ref="D3:F3"/>
    <mergeCell ref="D6:F6"/>
    <mergeCell ref="D7:F7"/>
    <mergeCell ref="D2:F2"/>
    <mergeCell ref="D4:F4"/>
    <mergeCell ref="D5:F5"/>
  </mergeCells>
  <phoneticPr fontId="6" type="noConversion"/>
  <dataValidations count="7">
    <dataValidation type="whole" allowBlank="1" showInputMessage="1" showErrorMessage="1" error="Enter whole numbers only" sqref="K14:K63 G14:H63" xr:uid="{00000000-0002-0000-0000-000000000000}">
      <formula1>-9999999999999</formula1>
      <formula2>9999999999999</formula2>
    </dataValidation>
    <dataValidation type="list" allowBlank="1" showInputMessage="1" showErrorMessage="1" error="Use the drop-down list to enter yes or no." sqref="J14:J63" xr:uid="{00000000-0002-0000-0000-000001000000}">
      <formula1>$J$565:$J$566</formula1>
    </dataValidation>
    <dataValidation allowBlank="1" showInputMessage="1" showErrorMessage="1" error="Enter whole numbers only" sqref="I14:I63" xr:uid="{00000000-0002-0000-0000-000002000000}"/>
    <dataValidation type="whole" allowBlank="1" showInputMessage="1" showErrorMessage="1" error="Enter a whole number" sqref="F66 F69" xr:uid="{00000000-0002-0000-0000-000004000000}">
      <formula1>-9999999999999</formula1>
      <formula2>9999999999999</formula2>
    </dataValidation>
    <dataValidation allowBlank="1" showInputMessage="1" showErrorMessage="1" error="Enter a whole number" sqref="F72" xr:uid="{00000000-0002-0000-0000-000005000000}"/>
    <dataValidation type="whole" allowBlank="1" showInputMessage="1" showErrorMessage="1" error="Please enter valid agency number between 10000 to 99600" sqref="D2:F2" xr:uid="{00000000-0002-0000-0000-000006000000}">
      <formula1>100</formula1>
      <formula2>996</formula2>
    </dataValidation>
    <dataValidation type="whole" allowBlank="1" showInputMessage="1" showErrorMessage="1" error="Please enter a valid agency number between 100 to 996" sqref="B14:B63" xr:uid="{CC6D1454-7FED-4F43-A74D-F907DAD40523}">
      <formula1>100</formula1>
      <formula2>996</formula2>
    </dataValidation>
  </dataValidations>
  <pageMargins left="0.65" right="0.2" top="0.63" bottom="0.37" header="0.18" footer="0.2"/>
  <pageSetup paperSize="5" scale="55" fitToHeight="5" orientation="landscape" cellComments="asDisplayed" r:id="rId1"/>
  <headerFooter alignWithMargins="0">
    <oddHeader>&amp;C&amp;"Arial,Bold"Attachment 4
2023 Off - Balance Sheet Financial Obligations Update
&amp;A</oddHeader>
    <oddFooter>&amp;L&amp;F\&amp;A&amp;RPage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44"/>
  <sheetViews>
    <sheetView showGridLines="0" zoomScaleNormal="100" zoomScaleSheetLayoutView="100" workbookViewId="0">
      <selection activeCell="B10" sqref="B10"/>
    </sheetView>
  </sheetViews>
  <sheetFormatPr defaultColWidth="8.88671875" defaultRowHeight="13.2" x14ac:dyDescent="0.25"/>
  <cols>
    <col min="1" max="1" width="6" style="19" customWidth="1"/>
    <col min="2" max="2" width="15.5546875" style="19" customWidth="1"/>
    <col min="3" max="3" width="28.33203125" style="19" customWidth="1"/>
    <col min="4" max="5" width="5.109375" style="19" customWidth="1"/>
    <col min="6" max="6" width="5.109375" style="19" bestFit="1" customWidth="1"/>
    <col min="7" max="7" width="13.33203125" style="19" customWidth="1"/>
    <col min="8" max="8" width="2.109375" style="19" customWidth="1"/>
    <col min="9" max="9" width="13.88671875" style="19" customWidth="1"/>
    <col min="10" max="10" width="3" style="19" customWidth="1"/>
    <col min="11" max="11" width="5.6640625" style="19" customWidth="1"/>
    <col min="12" max="12" width="17" style="19" customWidth="1"/>
    <col min="13" max="13" width="1.88671875" style="19" customWidth="1"/>
    <col min="14" max="14" width="2.109375" style="19" customWidth="1"/>
    <col min="15" max="15" width="9.109375" style="19" customWidth="1"/>
    <col min="16" max="16" width="1.33203125" style="19" customWidth="1"/>
    <col min="17" max="17" width="8.88671875" style="19"/>
    <col min="18" max="18" width="8.88671875" style="19" customWidth="1"/>
    <col min="19" max="16384" width="8.88671875" style="19"/>
  </cols>
  <sheetData>
    <row r="2" spans="1:18" ht="26.25" customHeight="1" x14ac:dyDescent="0.25">
      <c r="A2" s="217" t="s">
        <v>269</v>
      </c>
      <c r="B2" s="218"/>
      <c r="C2" s="196" t="str">
        <f>Survey!D1</f>
        <v/>
      </c>
      <c r="D2" s="197"/>
      <c r="E2" s="197"/>
      <c r="F2" s="197"/>
      <c r="G2" s="198"/>
    </row>
    <row r="3" spans="1:18" s="23" customFormat="1" ht="12.6" customHeight="1" x14ac:dyDescent="0.25">
      <c r="A3" s="20"/>
      <c r="B3" s="21"/>
      <c r="C3" s="24"/>
      <c r="D3" s="24"/>
      <c r="E3" s="24"/>
      <c r="F3" s="24"/>
      <c r="G3" s="24"/>
      <c r="H3" s="22"/>
      <c r="I3" s="22"/>
      <c r="J3" s="22"/>
      <c r="K3" s="22"/>
    </row>
    <row r="4" spans="1:18" s="26" customFormat="1" ht="12" customHeight="1" x14ac:dyDescent="0.25">
      <c r="A4" s="25"/>
    </row>
    <row r="5" spans="1:18" ht="19.95" customHeight="1" x14ac:dyDescent="0.25">
      <c r="A5" s="199" t="s">
        <v>454</v>
      </c>
      <c r="B5" s="199"/>
      <c r="C5" s="199"/>
      <c r="D5" s="199"/>
      <c r="E5" s="199"/>
      <c r="F5" s="199"/>
      <c r="G5" s="199"/>
      <c r="H5" s="199"/>
      <c r="I5" s="199"/>
      <c r="J5" s="199"/>
      <c r="K5" s="199"/>
      <c r="L5" s="199"/>
      <c r="M5" s="199"/>
    </row>
    <row r="6" spans="1:18" hidden="1" x14ac:dyDescent="0.25">
      <c r="A6" s="200" t="s">
        <v>282</v>
      </c>
      <c r="B6" s="200"/>
      <c r="C6" s="200"/>
      <c r="D6" s="200"/>
      <c r="E6" s="200"/>
      <c r="F6" s="200"/>
      <c r="G6" s="200"/>
      <c r="H6" s="200"/>
      <c r="I6" s="200"/>
      <c r="J6" s="200"/>
      <c r="K6" s="200"/>
      <c r="L6" s="200"/>
      <c r="M6" s="200"/>
      <c r="R6" s="19" t="s">
        <v>283</v>
      </c>
    </row>
    <row r="7" spans="1:18" hidden="1" x14ac:dyDescent="0.25">
      <c r="A7" s="27"/>
      <c r="B7" s="28"/>
      <c r="C7" s="28"/>
      <c r="D7" s="28"/>
      <c r="E7" s="28"/>
      <c r="F7" s="28"/>
      <c r="G7" s="28"/>
      <c r="H7" s="28"/>
      <c r="I7" s="28"/>
      <c r="J7" s="28"/>
      <c r="R7" s="19" t="s">
        <v>284</v>
      </c>
    </row>
    <row r="8" spans="1:18" ht="30.75" hidden="1" customHeight="1" x14ac:dyDescent="0.25">
      <c r="A8" s="29" t="s">
        <v>285</v>
      </c>
      <c r="B8" s="39" t="s">
        <v>286</v>
      </c>
      <c r="C8" s="201" t="s">
        <v>287</v>
      </c>
      <c r="D8" s="201"/>
      <c r="E8" s="201"/>
      <c r="F8" s="201"/>
      <c r="G8" s="201"/>
      <c r="H8" s="201"/>
      <c r="I8" s="201"/>
      <c r="J8" s="201"/>
      <c r="K8" s="201"/>
      <c r="L8" s="201"/>
      <c r="M8" s="201"/>
    </row>
    <row r="9" spans="1:18" x14ac:dyDescent="0.25">
      <c r="A9" s="38"/>
      <c r="B9" s="30"/>
      <c r="C9" s="31"/>
      <c r="D9" s="28"/>
      <c r="E9" s="28"/>
      <c r="F9" s="28"/>
      <c r="G9" s="28"/>
      <c r="H9" s="28"/>
      <c r="I9" s="28"/>
      <c r="J9" s="28"/>
    </row>
    <row r="10" spans="1:18" ht="18.600000000000001" customHeight="1" x14ac:dyDescent="0.25">
      <c r="A10" s="69" t="s">
        <v>285</v>
      </c>
      <c r="B10" s="88" t="s">
        <v>293</v>
      </c>
      <c r="C10" s="202" t="s">
        <v>455</v>
      </c>
      <c r="D10" s="203"/>
      <c r="E10" s="203"/>
      <c r="F10" s="203"/>
      <c r="G10" s="203"/>
      <c r="H10" s="203"/>
      <c r="I10" s="203"/>
      <c r="J10" s="203"/>
      <c r="K10" s="203"/>
      <c r="L10" s="203"/>
      <c r="M10" s="204"/>
    </row>
    <row r="11" spans="1:18" ht="13.8" x14ac:dyDescent="0.25">
      <c r="A11" s="69"/>
      <c r="B11" s="70"/>
      <c r="C11" s="205" t="s">
        <v>289</v>
      </c>
      <c r="D11" s="206"/>
      <c r="E11" s="206"/>
      <c r="F11" s="206"/>
      <c r="G11" s="206"/>
      <c r="H11" s="206"/>
      <c r="I11" s="206"/>
      <c r="J11" s="206"/>
      <c r="K11" s="206"/>
      <c r="L11" s="206"/>
      <c r="M11" s="207"/>
    </row>
    <row r="12" spans="1:18" ht="28.95" customHeight="1" x14ac:dyDescent="0.25">
      <c r="A12" s="69"/>
      <c r="B12" s="70"/>
      <c r="C12" s="208" t="s">
        <v>292</v>
      </c>
      <c r="D12" s="209"/>
      <c r="E12" s="209"/>
      <c r="F12" s="209"/>
      <c r="G12" s="209"/>
      <c r="H12" s="209"/>
      <c r="I12" s="209"/>
      <c r="J12" s="209"/>
      <c r="K12" s="209"/>
      <c r="L12" s="209"/>
      <c r="M12" s="210"/>
    </row>
    <row r="13" spans="1:18" x14ac:dyDescent="0.25">
      <c r="A13" s="27"/>
      <c r="B13" s="28"/>
      <c r="C13" s="28"/>
      <c r="D13" s="28"/>
      <c r="E13" s="28"/>
      <c r="F13" s="28"/>
      <c r="G13" s="28"/>
      <c r="H13" s="28"/>
      <c r="I13" s="28"/>
      <c r="J13" s="28"/>
    </row>
    <row r="14" spans="1:18" ht="28.5" customHeight="1" x14ac:dyDescent="0.25">
      <c r="A14" s="71" t="s">
        <v>288</v>
      </c>
      <c r="B14" s="88" t="s">
        <v>293</v>
      </c>
      <c r="C14" s="211" t="s">
        <v>456</v>
      </c>
      <c r="D14" s="212"/>
      <c r="E14" s="212"/>
      <c r="F14" s="212"/>
      <c r="G14" s="212"/>
      <c r="H14" s="212"/>
      <c r="I14" s="212"/>
      <c r="J14" s="212"/>
      <c r="K14" s="212"/>
      <c r="L14" s="212"/>
      <c r="M14" s="213"/>
    </row>
    <row r="15" spans="1:18" ht="42.6" customHeight="1" x14ac:dyDescent="0.25">
      <c r="A15" s="32"/>
      <c r="C15" s="214" t="s">
        <v>457</v>
      </c>
      <c r="D15" s="215"/>
      <c r="E15" s="215"/>
      <c r="F15" s="215"/>
      <c r="G15" s="215"/>
      <c r="H15" s="215"/>
      <c r="I15" s="215"/>
      <c r="J15" s="215"/>
      <c r="K15" s="215"/>
      <c r="L15" s="215"/>
      <c r="M15" s="216"/>
    </row>
    <row r="16" spans="1:18" x14ac:dyDescent="0.25">
      <c r="A16" s="32"/>
      <c r="B16" s="28"/>
      <c r="C16" s="28"/>
      <c r="D16" s="28"/>
      <c r="E16" s="28"/>
      <c r="F16" s="28"/>
      <c r="G16" s="28"/>
      <c r="H16" s="28"/>
      <c r="I16" s="28"/>
      <c r="J16" s="28"/>
    </row>
    <row r="17" spans="1:15" ht="12.75" customHeight="1" x14ac:dyDescent="0.25">
      <c r="H17" s="28"/>
      <c r="I17" s="28"/>
      <c r="J17" s="28"/>
      <c r="K17" s="195"/>
      <c r="L17" s="195"/>
      <c r="M17" s="195"/>
      <c r="N17" s="195"/>
      <c r="O17" s="195"/>
    </row>
    <row r="18" spans="1:15" ht="12.75" customHeight="1" x14ac:dyDescent="0.25">
      <c r="B18" s="33" t="s">
        <v>13</v>
      </c>
      <c r="H18" s="28"/>
      <c r="I18" s="34" t="s">
        <v>290</v>
      </c>
      <c r="J18" s="34"/>
      <c r="K18" s="195"/>
      <c r="L18" s="195"/>
      <c r="M18" s="195"/>
      <c r="N18" s="195"/>
      <c r="O18" s="195"/>
    </row>
    <row r="19" spans="1:15" x14ac:dyDescent="0.25">
      <c r="H19" s="28"/>
      <c r="I19" s="28"/>
      <c r="J19" s="28"/>
    </row>
    <row r="20" spans="1:15" ht="13.5" customHeight="1" x14ac:dyDescent="0.25">
      <c r="A20" s="20"/>
      <c r="B20" s="35" t="s">
        <v>14</v>
      </c>
      <c r="C20" s="219"/>
      <c r="D20" s="220"/>
      <c r="E20" s="220"/>
      <c r="F20" s="220"/>
      <c r="G20" s="220"/>
      <c r="H20" s="28"/>
      <c r="I20" s="36"/>
      <c r="J20" s="40"/>
      <c r="L20" s="195" t="s">
        <v>324</v>
      </c>
      <c r="M20" s="195"/>
      <c r="N20" s="195"/>
      <c r="O20" s="195"/>
    </row>
    <row r="21" spans="1:15" ht="13.5" customHeight="1" x14ac:dyDescent="0.25">
      <c r="A21" s="20"/>
      <c r="B21" s="35" t="s">
        <v>15</v>
      </c>
      <c r="C21" s="219"/>
      <c r="D21" s="220"/>
      <c r="E21" s="220"/>
      <c r="F21" s="220"/>
      <c r="G21" s="220"/>
      <c r="H21" s="28"/>
      <c r="I21" s="28"/>
      <c r="J21" s="28"/>
      <c r="L21" s="195"/>
      <c r="M21" s="195"/>
      <c r="N21" s="195"/>
      <c r="O21" s="195"/>
    </row>
    <row r="22" spans="1:15" s="23" customFormat="1" ht="12" customHeight="1" x14ac:dyDescent="0.25">
      <c r="B22" s="37"/>
      <c r="H22" s="28"/>
      <c r="I22" s="28"/>
      <c r="J22" s="28"/>
      <c r="L22" s="22"/>
    </row>
    <row r="23" spans="1:15" s="23" customFormat="1" ht="13.5" customHeight="1" x14ac:dyDescent="0.25">
      <c r="A23" s="20"/>
      <c r="B23" s="35" t="s">
        <v>14</v>
      </c>
      <c r="C23" s="219"/>
      <c r="D23" s="220"/>
      <c r="E23" s="220"/>
      <c r="F23" s="220"/>
      <c r="G23" s="220"/>
      <c r="H23" s="28"/>
      <c r="I23" s="36"/>
      <c r="J23" s="40"/>
      <c r="K23" s="19"/>
      <c r="L23" s="195" t="s">
        <v>324</v>
      </c>
      <c r="M23" s="195"/>
      <c r="N23" s="195"/>
      <c r="O23" s="195"/>
    </row>
    <row r="24" spans="1:15" s="23" customFormat="1" ht="13.5" customHeight="1" x14ac:dyDescent="0.25">
      <c r="A24" s="20"/>
      <c r="B24" s="35" t="s">
        <v>15</v>
      </c>
      <c r="C24" s="219"/>
      <c r="D24" s="220"/>
      <c r="E24" s="220"/>
      <c r="F24" s="220"/>
      <c r="G24" s="220"/>
      <c r="H24" s="28"/>
      <c r="I24" s="28"/>
      <c r="J24" s="28"/>
      <c r="K24" s="19"/>
      <c r="L24" s="195"/>
      <c r="M24" s="195"/>
      <c r="N24" s="195"/>
      <c r="O24" s="195"/>
    </row>
    <row r="25" spans="1:15" s="23" customFormat="1" ht="12.6" customHeight="1" x14ac:dyDescent="0.25">
      <c r="B25" s="37"/>
      <c r="H25" s="28"/>
      <c r="I25" s="28"/>
      <c r="J25" s="28"/>
      <c r="L25" s="22"/>
    </row>
    <row r="26" spans="1:15" s="23" customFormat="1" ht="13.5" customHeight="1" x14ac:dyDescent="0.25">
      <c r="A26" s="20"/>
      <c r="B26" s="35" t="s">
        <v>14</v>
      </c>
      <c r="C26" s="219"/>
      <c r="D26" s="220"/>
      <c r="E26" s="220"/>
      <c r="F26" s="220"/>
      <c r="G26" s="220"/>
      <c r="H26" s="28"/>
      <c r="I26" s="36"/>
      <c r="J26" s="40"/>
      <c r="K26" s="19"/>
      <c r="L26" s="195" t="s">
        <v>324</v>
      </c>
      <c r="M26" s="195"/>
      <c r="N26" s="195"/>
      <c r="O26" s="195"/>
    </row>
    <row r="27" spans="1:15" s="23" customFormat="1" ht="13.5" customHeight="1" x14ac:dyDescent="0.25">
      <c r="A27" s="20"/>
      <c r="B27" s="35" t="s">
        <v>15</v>
      </c>
      <c r="C27" s="219"/>
      <c r="D27" s="220"/>
      <c r="E27" s="220"/>
      <c r="F27" s="220"/>
      <c r="G27" s="220"/>
      <c r="H27" s="28"/>
      <c r="I27" s="28"/>
      <c r="J27" s="28"/>
      <c r="K27" s="19"/>
      <c r="L27" s="195"/>
      <c r="M27" s="195"/>
      <c r="N27" s="195"/>
      <c r="O27" s="195"/>
    </row>
    <row r="28" spans="1:15" s="23" customFormat="1" ht="12.6" customHeight="1" x14ac:dyDescent="0.25">
      <c r="A28" s="19"/>
      <c r="B28" s="19"/>
      <c r="C28" s="19"/>
      <c r="D28" s="19"/>
      <c r="E28" s="19"/>
      <c r="F28" s="19"/>
      <c r="G28" s="19"/>
      <c r="H28" s="28"/>
      <c r="I28" s="28"/>
      <c r="J28" s="28"/>
      <c r="L28" s="22"/>
    </row>
    <row r="29" spans="1:15" s="23" customFormat="1" ht="13.5" customHeight="1" x14ac:dyDescent="0.25">
      <c r="A29" s="20"/>
      <c r="B29" s="35" t="s">
        <v>14</v>
      </c>
      <c r="C29" s="219"/>
      <c r="D29" s="220"/>
      <c r="E29" s="220"/>
      <c r="F29" s="220"/>
      <c r="G29" s="220"/>
      <c r="H29" s="28"/>
      <c r="I29" s="36"/>
      <c r="J29" s="40"/>
      <c r="K29" s="19"/>
      <c r="L29" s="195" t="s">
        <v>324</v>
      </c>
      <c r="M29" s="195"/>
      <c r="N29" s="195"/>
      <c r="O29" s="195"/>
    </row>
    <row r="30" spans="1:15" ht="13.5" customHeight="1" x14ac:dyDescent="0.25">
      <c r="A30" s="20"/>
      <c r="B30" s="35" t="s">
        <v>15</v>
      </c>
      <c r="C30" s="219"/>
      <c r="D30" s="220"/>
      <c r="E30" s="220"/>
      <c r="F30" s="220"/>
      <c r="G30" s="220"/>
      <c r="H30" s="28"/>
      <c r="I30" s="28"/>
      <c r="J30" s="28"/>
      <c r="L30" s="195"/>
      <c r="M30" s="195"/>
      <c r="N30" s="195"/>
      <c r="O30" s="195"/>
    </row>
    <row r="31" spans="1:15" s="23" customFormat="1" ht="12.6" customHeight="1" x14ac:dyDescent="0.25">
      <c r="A31" s="19"/>
      <c r="B31" s="19"/>
      <c r="C31" s="19"/>
      <c r="D31" s="19"/>
      <c r="E31" s="19"/>
      <c r="F31" s="19"/>
      <c r="G31" s="19"/>
      <c r="H31" s="28"/>
      <c r="I31" s="28"/>
      <c r="J31" s="28"/>
      <c r="L31" s="22"/>
    </row>
    <row r="32" spans="1:15" s="23" customFormat="1" ht="13.5" customHeight="1" x14ac:dyDescent="0.25">
      <c r="A32" s="19"/>
      <c r="B32" s="33" t="s">
        <v>16</v>
      </c>
      <c r="C32" s="19"/>
      <c r="D32" s="19"/>
      <c r="E32" s="19"/>
      <c r="F32" s="19"/>
      <c r="G32" s="19"/>
      <c r="H32" s="28"/>
      <c r="I32" s="34" t="s">
        <v>290</v>
      </c>
      <c r="J32" s="34"/>
      <c r="L32" s="22"/>
    </row>
    <row r="33" spans="1:15" x14ac:dyDescent="0.25">
      <c r="H33" s="28"/>
      <c r="I33" s="28"/>
      <c r="J33" s="28"/>
    </row>
    <row r="34" spans="1:15" ht="12.75" customHeight="1" x14ac:dyDescent="0.25">
      <c r="A34" s="20"/>
      <c r="B34" s="35" t="s">
        <v>14</v>
      </c>
      <c r="C34" s="219"/>
      <c r="D34" s="220"/>
      <c r="E34" s="220"/>
      <c r="F34" s="220"/>
      <c r="G34" s="220"/>
      <c r="H34" s="28"/>
      <c r="I34" s="36"/>
      <c r="J34" s="40"/>
      <c r="L34" s="195" t="s">
        <v>291</v>
      </c>
      <c r="M34" s="195"/>
      <c r="N34" s="195"/>
      <c r="O34" s="195"/>
    </row>
    <row r="35" spans="1:15" x14ac:dyDescent="0.25">
      <c r="A35" s="20"/>
      <c r="B35" s="35" t="s">
        <v>15</v>
      </c>
      <c r="C35" s="219"/>
      <c r="D35" s="220"/>
      <c r="E35" s="220"/>
      <c r="F35" s="220"/>
      <c r="G35" s="220"/>
      <c r="H35" s="28"/>
      <c r="I35" s="28"/>
      <c r="J35" s="28"/>
      <c r="L35" s="195"/>
      <c r="M35" s="195"/>
      <c r="N35" s="195"/>
      <c r="O35" s="195"/>
    </row>
    <row r="36" spans="1:15" s="23" customFormat="1" ht="12.6" customHeight="1" x14ac:dyDescent="0.25">
      <c r="B36" s="37"/>
      <c r="H36" s="28"/>
      <c r="I36" s="28"/>
      <c r="J36" s="28"/>
      <c r="L36" s="22"/>
    </row>
    <row r="37" spans="1:15" s="23" customFormat="1" ht="13.5" customHeight="1" x14ac:dyDescent="0.25">
      <c r="A37" s="20"/>
      <c r="B37" s="35" t="s">
        <v>14</v>
      </c>
      <c r="C37" s="219"/>
      <c r="D37" s="220"/>
      <c r="E37" s="220"/>
      <c r="F37" s="220"/>
      <c r="G37" s="220"/>
      <c r="H37" s="28"/>
      <c r="I37" s="36"/>
      <c r="J37" s="40"/>
      <c r="K37" s="19"/>
      <c r="L37" s="195" t="s">
        <v>291</v>
      </c>
      <c r="M37" s="195"/>
      <c r="N37" s="195"/>
      <c r="O37" s="195"/>
    </row>
    <row r="38" spans="1:15" s="23" customFormat="1" ht="12.6" customHeight="1" x14ac:dyDescent="0.25">
      <c r="A38" s="20"/>
      <c r="B38" s="35" t="s">
        <v>15</v>
      </c>
      <c r="C38" s="219"/>
      <c r="D38" s="220"/>
      <c r="E38" s="220"/>
      <c r="F38" s="220"/>
      <c r="G38" s="220"/>
      <c r="H38" s="28"/>
      <c r="I38" s="28"/>
      <c r="J38" s="28"/>
      <c r="K38" s="19"/>
      <c r="L38" s="195"/>
      <c r="M38" s="195"/>
      <c r="N38" s="195"/>
      <c r="O38" s="195"/>
    </row>
    <row r="39" spans="1:15" s="23" customFormat="1" ht="12.6" customHeight="1" x14ac:dyDescent="0.25">
      <c r="B39" s="37"/>
      <c r="H39" s="28"/>
      <c r="I39" s="28"/>
      <c r="J39" s="28"/>
      <c r="L39" s="22"/>
    </row>
    <row r="40" spans="1:15" s="23" customFormat="1" ht="13.5" customHeight="1" x14ac:dyDescent="0.25">
      <c r="A40" s="20"/>
      <c r="B40" s="35" t="s">
        <v>14</v>
      </c>
      <c r="C40" s="219"/>
      <c r="D40" s="220"/>
      <c r="E40" s="220"/>
      <c r="F40" s="220"/>
      <c r="G40" s="220"/>
      <c r="H40" s="28"/>
      <c r="I40" s="36"/>
      <c r="J40" s="40"/>
      <c r="K40" s="19"/>
      <c r="L40" s="195" t="s">
        <v>291</v>
      </c>
      <c r="M40" s="195"/>
      <c r="N40" s="195"/>
      <c r="O40" s="195"/>
    </row>
    <row r="41" spans="1:15" s="23" customFormat="1" ht="12.6" customHeight="1" x14ac:dyDescent="0.25">
      <c r="A41" s="20"/>
      <c r="B41" s="35" t="s">
        <v>15</v>
      </c>
      <c r="C41" s="219"/>
      <c r="D41" s="220"/>
      <c r="E41" s="220"/>
      <c r="F41" s="220"/>
      <c r="G41" s="220"/>
      <c r="H41" s="28"/>
      <c r="I41" s="28"/>
      <c r="J41" s="28"/>
      <c r="K41" s="19"/>
      <c r="L41" s="195"/>
      <c r="M41" s="195"/>
      <c r="N41" s="195"/>
      <c r="O41" s="195"/>
    </row>
    <row r="42" spans="1:15" s="23" customFormat="1" ht="12.6" customHeight="1" x14ac:dyDescent="0.25">
      <c r="A42" s="19"/>
      <c r="B42" s="19"/>
      <c r="C42" s="19"/>
      <c r="D42" s="19"/>
      <c r="E42" s="19"/>
      <c r="F42" s="19"/>
      <c r="G42" s="19"/>
      <c r="H42" s="28"/>
      <c r="I42" s="28"/>
      <c r="J42" s="28"/>
      <c r="L42" s="22"/>
    </row>
    <row r="43" spans="1:15" s="23" customFormat="1" ht="13.5" customHeight="1" x14ac:dyDescent="0.25">
      <c r="A43" s="20"/>
      <c r="B43" s="35" t="s">
        <v>14</v>
      </c>
      <c r="C43" s="219"/>
      <c r="D43" s="220"/>
      <c r="E43" s="220"/>
      <c r="F43" s="220"/>
      <c r="G43" s="220"/>
      <c r="H43" s="28"/>
      <c r="I43" s="36"/>
      <c r="J43" s="40"/>
      <c r="K43" s="19"/>
      <c r="L43" s="195" t="s">
        <v>291</v>
      </c>
      <c r="M43" s="195"/>
      <c r="N43" s="195"/>
      <c r="O43" s="195"/>
    </row>
    <row r="44" spans="1:15" x14ac:dyDescent="0.25">
      <c r="A44" s="20"/>
      <c r="B44" s="35" t="s">
        <v>15</v>
      </c>
      <c r="C44" s="219"/>
      <c r="D44" s="220"/>
      <c r="E44" s="220"/>
      <c r="F44" s="220"/>
      <c r="G44" s="220"/>
      <c r="H44" s="28"/>
      <c r="I44" s="28"/>
      <c r="J44" s="28"/>
      <c r="L44" s="195"/>
      <c r="M44" s="195"/>
      <c r="N44" s="195"/>
      <c r="O44" s="195"/>
    </row>
  </sheetData>
  <sheetProtection algorithmName="SHA-512" hashValue="Yo6Jj3M2E191u5ZCQqsATZ1I73d1pE/0NSyY5ANZeGlqUHMoJenAmZXbEvFkAF5iZLAhSv6+p9XzPxc5p6q+hw==" saltValue="/vbyRNQn6brWRDhuszJ5ZQ==" spinCount="100000" sheet="1" objects="1" scenarios="1"/>
  <mergeCells count="35">
    <mergeCell ref="C40:G40"/>
    <mergeCell ref="L40:O41"/>
    <mergeCell ref="C41:G41"/>
    <mergeCell ref="C43:G43"/>
    <mergeCell ref="L43:O44"/>
    <mergeCell ref="C44:G44"/>
    <mergeCell ref="C34:G34"/>
    <mergeCell ref="L34:O35"/>
    <mergeCell ref="C35:G35"/>
    <mergeCell ref="C37:G37"/>
    <mergeCell ref="L37:O38"/>
    <mergeCell ref="C38:G38"/>
    <mergeCell ref="C26:G26"/>
    <mergeCell ref="L26:O27"/>
    <mergeCell ref="C27:G27"/>
    <mergeCell ref="C29:G29"/>
    <mergeCell ref="L29:O30"/>
    <mergeCell ref="C30:G30"/>
    <mergeCell ref="C20:G20"/>
    <mergeCell ref="L20:O21"/>
    <mergeCell ref="C21:G21"/>
    <mergeCell ref="C23:G23"/>
    <mergeCell ref="L23:O24"/>
    <mergeCell ref="C24:G24"/>
    <mergeCell ref="K17:O18"/>
    <mergeCell ref="C2:G2"/>
    <mergeCell ref="A5:M5"/>
    <mergeCell ref="A6:M6"/>
    <mergeCell ref="C8:M8"/>
    <mergeCell ref="C10:M10"/>
    <mergeCell ref="C11:M11"/>
    <mergeCell ref="C12:M12"/>
    <mergeCell ref="C14:M14"/>
    <mergeCell ref="C15:M15"/>
    <mergeCell ref="A2:B2"/>
  </mergeCells>
  <conditionalFormatting sqref="B8 B10">
    <cfRule type="cellIs" dxfId="9" priority="5" operator="equal">
      <formula>"Error"</formula>
    </cfRule>
  </conditionalFormatting>
  <conditionalFormatting sqref="B10">
    <cfRule type="cellIs" dxfId="8" priority="3" operator="equal">
      <formula>"Answer Required"</formula>
    </cfRule>
  </conditionalFormatting>
  <conditionalFormatting sqref="B14">
    <cfRule type="cellIs" dxfId="7" priority="1" operator="equal">
      <formula>"Answer Required"</formula>
    </cfRule>
    <cfRule type="cellIs" dxfId="6" priority="2" operator="equal">
      <formula>"Error"</formula>
    </cfRule>
  </conditionalFormatting>
  <dataValidations count="2">
    <dataValidation type="list" allowBlank="1" showInputMessage="1" showErrorMessage="1" sqref="B8" xr:uid="{00000000-0002-0000-0100-000000000000}">
      <formula1>$R$6:$R$8</formula1>
    </dataValidation>
    <dataValidation type="list" allowBlank="1" showInputMessage="1" showErrorMessage="1" error="Use Drop Down to Enter Yes or No." sqref="B14 B10" xr:uid="{00000000-0002-0000-0100-000001000000}">
      <formula1>$R$6:$R$7</formula1>
    </dataValidation>
  </dataValidations>
  <pageMargins left="0.75" right="0.5" top="0.56999999999999995" bottom="0.37" header="0.19" footer="0.17"/>
  <pageSetup scale="70" orientation="portrait" cellComments="asDisplayed" r:id="rId1"/>
  <headerFooter alignWithMargins="0">
    <oddHeader>&amp;C&amp;"Times New Roman,Bold"Attachment 4
2023 Off - Balance Sheet Financial Obligations Update
&amp;A</oddHeader>
    <oddFooter>&amp;L&amp;"Times New Roman,Regular"&amp;F \ &amp;A&amp;R&amp;"Times New Roman,Regular"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7620</xdr:colOff>
                    <xdr:row>19</xdr:row>
                    <xdr:rowOff>22860</xdr:rowOff>
                  </from>
                  <to>
                    <xdr:col>10</xdr:col>
                    <xdr:colOff>312420</xdr:colOff>
                    <xdr:row>20</xdr:row>
                    <xdr:rowOff>106680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7620</xdr:colOff>
                    <xdr:row>22</xdr:row>
                    <xdr:rowOff>22860</xdr:rowOff>
                  </from>
                  <to>
                    <xdr:col>10</xdr:col>
                    <xdr:colOff>312420</xdr:colOff>
                    <xdr:row>23</xdr:row>
                    <xdr:rowOff>106680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7620</xdr:colOff>
                    <xdr:row>25</xdr:row>
                    <xdr:rowOff>22860</xdr:rowOff>
                  </from>
                  <to>
                    <xdr:col>10</xdr:col>
                    <xdr:colOff>312420</xdr:colOff>
                    <xdr:row>26</xdr:row>
                    <xdr:rowOff>106680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7620</xdr:colOff>
                    <xdr:row>28</xdr:row>
                    <xdr:rowOff>22860</xdr:rowOff>
                  </from>
                  <to>
                    <xdr:col>10</xdr:col>
                    <xdr:colOff>312420</xdr:colOff>
                    <xdr:row>29</xdr:row>
                    <xdr:rowOff>106680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10</xdr:col>
                    <xdr:colOff>7620</xdr:colOff>
                    <xdr:row>33</xdr:row>
                    <xdr:rowOff>22860</xdr:rowOff>
                  </from>
                  <to>
                    <xdr:col>10</xdr:col>
                    <xdr:colOff>312420</xdr:colOff>
                    <xdr:row>34</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7620</xdr:colOff>
                    <xdr:row>36</xdr:row>
                    <xdr:rowOff>22860</xdr:rowOff>
                  </from>
                  <to>
                    <xdr:col>10</xdr:col>
                    <xdr:colOff>312420</xdr:colOff>
                    <xdr:row>37</xdr:row>
                    <xdr:rowOff>106680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7620</xdr:colOff>
                    <xdr:row>39</xdr:row>
                    <xdr:rowOff>22860</xdr:rowOff>
                  </from>
                  <to>
                    <xdr:col>10</xdr:col>
                    <xdr:colOff>312420</xdr:colOff>
                    <xdr:row>40</xdr:row>
                    <xdr:rowOff>106680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10</xdr:col>
                    <xdr:colOff>7620</xdr:colOff>
                    <xdr:row>42</xdr:row>
                    <xdr:rowOff>22860</xdr:rowOff>
                  </from>
                  <to>
                    <xdr:col>10</xdr:col>
                    <xdr:colOff>312420</xdr:colOff>
                    <xdr:row>43</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showGridLines="0" zoomScaleNormal="100" workbookViewId="0">
      <selection activeCell="E20" sqref="E20"/>
    </sheetView>
  </sheetViews>
  <sheetFormatPr defaultColWidth="9.109375" defaultRowHeight="13.2" x14ac:dyDescent="0.25"/>
  <cols>
    <col min="1" max="1" width="11.109375" style="16" customWidth="1"/>
    <col min="2" max="2" width="19" style="16" customWidth="1"/>
    <col min="3" max="4" width="8.6640625" style="16" customWidth="1"/>
    <col min="5" max="6" width="24.6640625" style="16" customWidth="1"/>
    <col min="7" max="7" width="12.88671875" style="16" customWidth="1"/>
    <col min="8" max="16384" width="9.109375" style="16"/>
  </cols>
  <sheetData>
    <row r="1" spans="1:8" ht="11.25" customHeight="1" x14ac:dyDescent="0.25">
      <c r="A1" s="224" t="s">
        <v>323</v>
      </c>
      <c r="B1" s="224"/>
      <c r="C1" s="225" t="str">
        <f>IF(Survey!$D$2="","",Survey!$D$2)</f>
        <v/>
      </c>
      <c r="D1" s="225"/>
      <c r="E1" s="225"/>
    </row>
    <row r="2" spans="1:8" ht="26.25" customHeight="1" x14ac:dyDescent="0.25">
      <c r="A2" s="225" t="s">
        <v>322</v>
      </c>
      <c r="B2" s="225"/>
      <c r="C2" s="221" t="str">
        <f>IF(Survey!$D$1="","",Survey!$D$1)</f>
        <v/>
      </c>
      <c r="D2" s="222"/>
      <c r="E2" s="223"/>
    </row>
    <row r="3" spans="1:8" ht="11.25" customHeight="1" x14ac:dyDescent="0.25">
      <c r="A3" s="224" t="s">
        <v>17</v>
      </c>
      <c r="B3" s="224"/>
      <c r="C3" s="226" t="str">
        <f>IF(Survey!$D$4="","",Survey!$D$4)</f>
        <v/>
      </c>
      <c r="D3" s="226"/>
      <c r="E3" s="226"/>
    </row>
    <row r="4" spans="1:8" ht="11.25" customHeight="1" x14ac:dyDescent="0.25">
      <c r="A4" s="224" t="s">
        <v>18</v>
      </c>
      <c r="B4" s="224"/>
      <c r="C4" s="228" t="str">
        <f>IF(Survey!$D$5="","",Survey!$D$5)</f>
        <v/>
      </c>
      <c r="D4" s="228"/>
      <c r="E4" s="228"/>
    </row>
    <row r="5" spans="1:8" ht="11.25" customHeight="1" x14ac:dyDescent="0.25">
      <c r="A5" s="224" t="s">
        <v>19</v>
      </c>
      <c r="B5" s="224"/>
      <c r="C5" s="229" t="str">
        <f>IF(Survey!$D$6="","",Survey!$D$6)</f>
        <v/>
      </c>
      <c r="D5" s="229"/>
      <c r="E5" s="229"/>
    </row>
    <row r="6" spans="1:8" ht="11.25" customHeight="1" x14ac:dyDescent="0.25">
      <c r="A6" s="224" t="s">
        <v>0</v>
      </c>
      <c r="B6" s="224"/>
      <c r="C6" s="227" t="str">
        <f>IF(Survey!$D$7="","",Survey!$D$7)</f>
        <v/>
      </c>
      <c r="D6" s="227"/>
      <c r="E6" s="227"/>
    </row>
    <row r="8" spans="1:8" ht="60" customHeight="1" x14ac:dyDescent="0.25">
      <c r="A8" s="14" t="s">
        <v>254</v>
      </c>
      <c r="B8" s="14" t="s">
        <v>255</v>
      </c>
      <c r="C8" s="14" t="s">
        <v>256</v>
      </c>
      <c r="D8" s="14" t="s">
        <v>257</v>
      </c>
      <c r="E8" s="14" t="s">
        <v>258</v>
      </c>
      <c r="F8" s="14" t="s">
        <v>259</v>
      </c>
      <c r="H8" s="15"/>
    </row>
    <row r="9" spans="1:8" x14ac:dyDescent="0.25">
      <c r="A9" s="45"/>
      <c r="B9" s="41"/>
      <c r="C9" s="18"/>
      <c r="D9" s="18"/>
      <c r="E9" s="72"/>
      <c r="F9" s="72"/>
    </row>
    <row r="10" spans="1:8" x14ac:dyDescent="0.25">
      <c r="A10" s="45"/>
      <c r="B10" s="41"/>
      <c r="C10" s="18"/>
      <c r="D10" s="18"/>
      <c r="E10" s="72"/>
      <c r="F10" s="72"/>
    </row>
    <row r="11" spans="1:8" x14ac:dyDescent="0.25">
      <c r="A11" s="45"/>
      <c r="B11" s="41"/>
      <c r="C11" s="18"/>
      <c r="D11" s="18"/>
      <c r="E11" s="72"/>
      <c r="F11" s="72"/>
    </row>
    <row r="12" spans="1:8" x14ac:dyDescent="0.25">
      <c r="A12" s="45"/>
      <c r="B12" s="41"/>
      <c r="C12" s="18"/>
      <c r="D12" s="18"/>
      <c r="E12" s="72"/>
      <c r="F12" s="72"/>
    </row>
    <row r="13" spans="1:8" x14ac:dyDescent="0.25">
      <c r="A13" s="45"/>
      <c r="B13" s="41"/>
      <c r="C13" s="18"/>
      <c r="D13" s="18"/>
      <c r="E13" s="72"/>
      <c r="F13" s="72"/>
    </row>
    <row r="14" spans="1:8" x14ac:dyDescent="0.25">
      <c r="A14" s="45"/>
      <c r="B14" s="41"/>
      <c r="C14" s="18"/>
      <c r="D14" s="18"/>
      <c r="E14" s="72"/>
      <c r="F14" s="72"/>
    </row>
    <row r="15" spans="1:8" x14ac:dyDescent="0.25">
      <c r="A15" s="45"/>
      <c r="B15" s="41"/>
      <c r="C15" s="18"/>
      <c r="D15" s="18"/>
      <c r="E15" s="72"/>
      <c r="F15" s="72"/>
    </row>
    <row r="16" spans="1:8" x14ac:dyDescent="0.25">
      <c r="A16" s="45"/>
      <c r="B16" s="41"/>
      <c r="C16" s="18"/>
      <c r="D16" s="18"/>
      <c r="E16" s="72"/>
      <c r="F16" s="72"/>
    </row>
    <row r="17" spans="1:6" x14ac:dyDescent="0.25">
      <c r="A17" s="45"/>
      <c r="B17" s="41"/>
      <c r="C17" s="18"/>
      <c r="D17" s="18"/>
      <c r="E17" s="72"/>
      <c r="F17" s="72"/>
    </row>
    <row r="18" spans="1:6" x14ac:dyDescent="0.25">
      <c r="A18" s="45"/>
      <c r="B18" s="41"/>
      <c r="C18" s="18"/>
      <c r="D18" s="18"/>
      <c r="E18" s="72"/>
      <c r="F18" s="72"/>
    </row>
    <row r="19" spans="1:6" x14ac:dyDescent="0.25">
      <c r="A19" s="45"/>
      <c r="B19" s="41"/>
      <c r="C19" s="18"/>
      <c r="D19" s="18"/>
      <c r="E19" s="72"/>
      <c r="F19" s="72"/>
    </row>
    <row r="20" spans="1:6" x14ac:dyDescent="0.25">
      <c r="A20" s="45"/>
      <c r="B20" s="41"/>
      <c r="C20" s="18"/>
      <c r="D20" s="18"/>
      <c r="E20" s="72"/>
      <c r="F20" s="72"/>
    </row>
    <row r="21" spans="1:6" x14ac:dyDescent="0.25">
      <c r="A21" s="45"/>
      <c r="B21" s="41"/>
      <c r="C21" s="18"/>
      <c r="D21" s="18"/>
      <c r="E21" s="72"/>
      <c r="F21" s="72"/>
    </row>
    <row r="22" spans="1:6" x14ac:dyDescent="0.25">
      <c r="A22" s="45"/>
      <c r="B22" s="41"/>
      <c r="C22" s="18"/>
      <c r="D22" s="18"/>
      <c r="E22" s="72"/>
      <c r="F22" s="72"/>
    </row>
    <row r="23" spans="1:6" x14ac:dyDescent="0.25">
      <c r="A23" s="45"/>
      <c r="B23" s="41"/>
      <c r="C23" s="18"/>
      <c r="D23" s="18"/>
      <c r="E23" s="72"/>
      <c r="F23" s="72"/>
    </row>
    <row r="24" spans="1:6" x14ac:dyDescent="0.25">
      <c r="A24" s="45"/>
      <c r="B24" s="41"/>
      <c r="C24" s="18"/>
      <c r="D24" s="18"/>
      <c r="E24" s="72"/>
      <c r="F24" s="72"/>
    </row>
    <row r="25" spans="1:6" x14ac:dyDescent="0.25">
      <c r="A25" s="45"/>
      <c r="B25" s="41"/>
      <c r="C25" s="18"/>
      <c r="D25" s="18"/>
      <c r="E25" s="72"/>
      <c r="F25" s="72"/>
    </row>
    <row r="26" spans="1:6" x14ac:dyDescent="0.25">
      <c r="A26" s="45"/>
      <c r="B26" s="41"/>
      <c r="C26" s="18"/>
      <c r="D26" s="18"/>
      <c r="E26" s="72"/>
      <c r="F26" s="72"/>
    </row>
    <row r="27" spans="1:6" x14ac:dyDescent="0.25">
      <c r="A27" s="45"/>
      <c r="B27" s="41"/>
      <c r="C27" s="18"/>
      <c r="D27" s="18"/>
      <c r="E27" s="72"/>
      <c r="F27" s="72"/>
    </row>
    <row r="28" spans="1:6" x14ac:dyDescent="0.25">
      <c r="A28" s="45"/>
      <c r="B28" s="41"/>
      <c r="C28" s="18"/>
      <c r="D28" s="18"/>
      <c r="E28" s="72"/>
      <c r="F28" s="72"/>
    </row>
    <row r="29" spans="1:6" x14ac:dyDescent="0.25">
      <c r="A29" s="45"/>
      <c r="B29" s="41"/>
      <c r="C29" s="18"/>
      <c r="D29" s="18"/>
      <c r="E29" s="72"/>
      <c r="F29" s="72"/>
    </row>
    <row r="30" spans="1:6" x14ac:dyDescent="0.25">
      <c r="A30" s="45"/>
      <c r="B30" s="41"/>
      <c r="C30" s="18"/>
      <c r="D30" s="18"/>
      <c r="E30" s="72"/>
      <c r="F30" s="72"/>
    </row>
    <row r="31" spans="1:6" x14ac:dyDescent="0.25">
      <c r="A31" s="45"/>
      <c r="B31" s="41"/>
      <c r="C31" s="18"/>
      <c r="D31" s="18"/>
      <c r="E31" s="72"/>
      <c r="F31" s="72"/>
    </row>
    <row r="32" spans="1:6" x14ac:dyDescent="0.25">
      <c r="A32" s="45"/>
      <c r="B32" s="41"/>
      <c r="C32" s="18"/>
      <c r="D32" s="18"/>
      <c r="E32" s="72"/>
      <c r="F32" s="72"/>
    </row>
    <row r="33" spans="1:6" x14ac:dyDescent="0.25">
      <c r="A33" s="45"/>
      <c r="B33" s="41"/>
      <c r="C33" s="18"/>
      <c r="D33" s="18"/>
      <c r="E33" s="72"/>
      <c r="F33" s="72"/>
    </row>
    <row r="34" spans="1:6" x14ac:dyDescent="0.25">
      <c r="A34" s="45"/>
      <c r="B34" s="41"/>
      <c r="C34" s="18"/>
      <c r="D34" s="18"/>
      <c r="E34" s="72"/>
      <c r="F34" s="72"/>
    </row>
    <row r="35" spans="1:6" x14ac:dyDescent="0.25">
      <c r="A35" s="45"/>
      <c r="B35" s="41"/>
      <c r="C35" s="18"/>
      <c r="D35" s="18"/>
      <c r="E35" s="72"/>
      <c r="F35" s="72"/>
    </row>
    <row r="36" spans="1:6" x14ac:dyDescent="0.25">
      <c r="A36" s="45"/>
      <c r="B36" s="41"/>
      <c r="C36" s="18"/>
      <c r="D36" s="18"/>
      <c r="E36" s="72"/>
      <c r="F36" s="72"/>
    </row>
    <row r="37" spans="1:6" x14ac:dyDescent="0.25">
      <c r="A37" s="45"/>
      <c r="B37" s="41"/>
      <c r="C37" s="18"/>
      <c r="D37" s="18"/>
      <c r="E37" s="72"/>
      <c r="F37" s="72"/>
    </row>
    <row r="38" spans="1:6" x14ac:dyDescent="0.25">
      <c r="A38" s="45"/>
      <c r="B38" s="41"/>
      <c r="C38" s="18"/>
      <c r="D38" s="18"/>
      <c r="E38" s="72"/>
      <c r="F38" s="72"/>
    </row>
    <row r="39" spans="1:6" x14ac:dyDescent="0.25">
      <c r="A39" s="45"/>
      <c r="B39" s="41"/>
      <c r="C39" s="18"/>
      <c r="D39" s="18"/>
      <c r="E39" s="72"/>
      <c r="F39" s="72"/>
    </row>
    <row r="40" spans="1:6" x14ac:dyDescent="0.25">
      <c r="A40" s="45"/>
      <c r="B40" s="41"/>
      <c r="C40" s="18"/>
      <c r="D40" s="18"/>
      <c r="E40" s="72"/>
      <c r="F40" s="72"/>
    </row>
    <row r="41" spans="1:6" x14ac:dyDescent="0.25">
      <c r="A41" s="45"/>
      <c r="B41" s="41"/>
      <c r="C41" s="18"/>
      <c r="D41" s="18"/>
      <c r="E41" s="72"/>
      <c r="F41" s="72"/>
    </row>
    <row r="42" spans="1:6" x14ac:dyDescent="0.25">
      <c r="A42" s="45"/>
      <c r="B42" s="41"/>
      <c r="C42" s="18"/>
      <c r="D42" s="18"/>
      <c r="E42" s="72"/>
      <c r="F42" s="72"/>
    </row>
    <row r="43" spans="1:6" x14ac:dyDescent="0.25">
      <c r="A43" s="45"/>
      <c r="B43" s="41"/>
      <c r="C43" s="18"/>
      <c r="D43" s="18"/>
      <c r="E43" s="72"/>
      <c r="F43" s="72"/>
    </row>
    <row r="44" spans="1:6" x14ac:dyDescent="0.25">
      <c r="A44" s="45"/>
      <c r="B44" s="41"/>
      <c r="C44" s="18"/>
      <c r="D44" s="18"/>
      <c r="E44" s="72"/>
      <c r="F44" s="72"/>
    </row>
    <row r="45" spans="1:6" x14ac:dyDescent="0.25">
      <c r="A45" s="45"/>
      <c r="B45" s="41"/>
      <c r="C45" s="18"/>
      <c r="D45" s="18"/>
      <c r="E45" s="72"/>
      <c r="F45" s="72"/>
    </row>
    <row r="46" spans="1:6" x14ac:dyDescent="0.25">
      <c r="A46" s="45"/>
      <c r="B46" s="41"/>
      <c r="C46" s="18"/>
      <c r="D46" s="18"/>
      <c r="E46" s="72"/>
      <c r="F46" s="72"/>
    </row>
    <row r="47" spans="1:6" x14ac:dyDescent="0.25">
      <c r="A47" s="45"/>
      <c r="B47" s="41"/>
      <c r="C47" s="18"/>
      <c r="D47" s="18"/>
      <c r="E47" s="72"/>
      <c r="F47" s="72"/>
    </row>
    <row r="48" spans="1:6" x14ac:dyDescent="0.25">
      <c r="A48" s="45"/>
      <c r="B48" s="41"/>
      <c r="C48" s="18"/>
      <c r="D48" s="18"/>
      <c r="E48" s="72"/>
      <c r="F48" s="72"/>
    </row>
    <row r="49" spans="1:2" hidden="1" x14ac:dyDescent="0.25"/>
    <row r="50" spans="1:2" hidden="1" x14ac:dyDescent="0.25">
      <c r="B50" s="16" t="s">
        <v>260</v>
      </c>
    </row>
    <row r="51" spans="1:2" hidden="1" x14ac:dyDescent="0.25"/>
    <row r="52" spans="1:2" hidden="1" x14ac:dyDescent="0.25"/>
    <row r="53" spans="1:2" hidden="1" x14ac:dyDescent="0.25">
      <c r="A53" s="16" t="s">
        <v>260</v>
      </c>
    </row>
    <row r="54" spans="1:2" hidden="1" x14ac:dyDescent="0.25">
      <c r="A54" s="16" t="s">
        <v>295</v>
      </c>
    </row>
    <row r="55" spans="1:2" hidden="1" x14ac:dyDescent="0.25"/>
    <row r="56" spans="1:2" hidden="1" x14ac:dyDescent="0.25"/>
  </sheetData>
  <sheetProtection algorithmName="SHA-512" hashValue="DpEJJxIcDeAhqZm7aXG4oZ68Uf6Sb/ln/iqWACBEoeld1sAOcELgll6A72ZGyBW3Y2kxEvK3OiitO+vrAtVBcA==" saltValue="BTMrC+QNmIhQL+yywlb+zQ==" spinCount="100000" sheet="1" objects="1" scenarios="1"/>
  <mergeCells count="12">
    <mergeCell ref="A6:B6"/>
    <mergeCell ref="C6:E6"/>
    <mergeCell ref="C4:E4"/>
    <mergeCell ref="C5:E5"/>
    <mergeCell ref="A4:B4"/>
    <mergeCell ref="C2:E2"/>
    <mergeCell ref="A5:B5"/>
    <mergeCell ref="A1:B1"/>
    <mergeCell ref="A2:B2"/>
    <mergeCell ref="A3:B3"/>
    <mergeCell ref="C1:E1"/>
    <mergeCell ref="C3:E3"/>
  </mergeCells>
  <phoneticPr fontId="6" type="noConversion"/>
  <dataValidations count="3">
    <dataValidation allowBlank="1" showInputMessage="1" showErrorMessage="1" error="Enter a date between 7/1/07 and 12/15/07" sqref="A9:A48" xr:uid="{00000000-0002-0000-0200-000000000000}"/>
    <dataValidation type="list" allowBlank="1" showInputMessage="1" showErrorMessage="1" errorTitle="Use drop-down to enter tab name." error="Use drop-down to enter tab name." sqref="B9:B48" xr:uid="{00000000-0002-0000-0200-000001000000}">
      <formula1>$A$53:$A$54</formula1>
    </dataValidation>
    <dataValidation type="whole" operator="greaterThan" allowBlank="1" showInputMessage="1" showErrorMessage="1" sqref="C9:C48" xr:uid="{00000000-0002-0000-0200-000002000000}">
      <formula1>1</formula1>
    </dataValidation>
  </dataValidations>
  <pageMargins left="0.75" right="0.5" top="1" bottom="0.75" header="0.5" footer="0.5"/>
  <pageSetup scale="89" fitToHeight="4" orientation="portrait" cellComments="asDisplayed" r:id="rId1"/>
  <headerFooter alignWithMargins="0">
    <oddHeader>&amp;C&amp;"Arial,Bold"Attachment 4
2023 Off - Balance Sheet Financial Obligations Update
&amp;A</oddHeader>
    <oddFooter>&amp;L&amp;F\&amp;A&amp;RPage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9F47F-BB77-44D8-9A31-DCF0FFF0F706}">
  <sheetPr>
    <tabColor rgb="FF92D050"/>
  </sheetPr>
  <dimension ref="A1:G79"/>
  <sheetViews>
    <sheetView zoomScaleNormal="100" workbookViewId="0">
      <pane xSplit="1" ySplit="1" topLeftCell="B47" activePane="bottomRight" state="frozen"/>
      <selection activeCell="D65" sqref="D65"/>
      <selection pane="topRight" activeCell="D65" sqref="D65"/>
      <selection pane="bottomLeft" activeCell="D65" sqref="D65"/>
      <selection pane="bottomRight" activeCell="D65" sqref="D65"/>
    </sheetView>
  </sheetViews>
  <sheetFormatPr defaultColWidth="10" defaultRowHeight="13.2" x14ac:dyDescent="0.25"/>
  <cols>
    <col min="1" max="1" width="6.5546875" style="156" customWidth="1"/>
    <col min="2" max="2" width="8.6640625" style="156" customWidth="1"/>
    <col min="3" max="3" width="58.33203125" style="156" bestFit="1" customWidth="1"/>
    <col min="4" max="4" width="41.6640625" style="156" customWidth="1"/>
    <col min="5" max="5" width="48.6640625" style="156" customWidth="1"/>
    <col min="6" max="6" width="26" style="156" customWidth="1"/>
    <col min="7" max="16384" width="10" style="156"/>
  </cols>
  <sheetData>
    <row r="1" spans="1:7" ht="26.4" x14ac:dyDescent="0.25">
      <c r="A1" s="73" t="s">
        <v>363</v>
      </c>
      <c r="B1" s="154" t="s">
        <v>364</v>
      </c>
      <c r="C1" s="74" t="s">
        <v>269</v>
      </c>
      <c r="D1" s="74" t="s">
        <v>365</v>
      </c>
      <c r="E1" s="75" t="s">
        <v>366</v>
      </c>
      <c r="F1" s="155" t="s">
        <v>458</v>
      </c>
    </row>
    <row r="2" spans="1:7" x14ac:dyDescent="0.25">
      <c r="A2" s="152">
        <v>100</v>
      </c>
      <c r="B2" s="152">
        <v>10000</v>
      </c>
      <c r="C2" s="157" t="s">
        <v>367</v>
      </c>
      <c r="D2" s="158">
        <v>100</v>
      </c>
      <c r="E2" s="158">
        <v>10000</v>
      </c>
      <c r="F2" s="159"/>
      <c r="G2"/>
    </row>
    <row r="3" spans="1:7" x14ac:dyDescent="0.25">
      <c r="A3" s="152">
        <v>101</v>
      </c>
      <c r="B3" s="152">
        <v>10100</v>
      </c>
      <c r="C3" s="157" t="s">
        <v>23</v>
      </c>
      <c r="D3" s="160">
        <v>101105</v>
      </c>
      <c r="E3" s="160" t="s">
        <v>489</v>
      </c>
      <c r="F3" s="161"/>
      <c r="G3"/>
    </row>
    <row r="4" spans="1:7" ht="21" x14ac:dyDescent="0.25">
      <c r="A4" s="152">
        <v>107</v>
      </c>
      <c r="B4" s="152">
        <v>10700</v>
      </c>
      <c r="C4" s="157" t="s">
        <v>25</v>
      </c>
      <c r="D4" s="84" t="s">
        <v>490</v>
      </c>
      <c r="E4" s="84" t="s">
        <v>491</v>
      </c>
      <c r="F4" s="162" t="s">
        <v>492</v>
      </c>
      <c r="G4"/>
    </row>
    <row r="5" spans="1:7" x14ac:dyDescent="0.25">
      <c r="A5" s="152">
        <v>109</v>
      </c>
      <c r="B5" s="152">
        <v>10900</v>
      </c>
      <c r="C5" s="157" t="s">
        <v>302</v>
      </c>
      <c r="D5" s="158">
        <v>109</v>
      </c>
      <c r="E5" s="158">
        <v>10900</v>
      </c>
      <c r="F5" s="159"/>
      <c r="G5"/>
    </row>
    <row r="6" spans="1:7" x14ac:dyDescent="0.25">
      <c r="A6" s="152">
        <v>110</v>
      </c>
      <c r="B6" s="152">
        <v>11000</v>
      </c>
      <c r="C6" s="157" t="s">
        <v>352</v>
      </c>
      <c r="D6" s="158">
        <v>110</v>
      </c>
      <c r="E6" s="158">
        <v>11000</v>
      </c>
      <c r="F6" s="159"/>
      <c r="G6"/>
    </row>
    <row r="7" spans="1:7" x14ac:dyDescent="0.25">
      <c r="A7" s="152">
        <v>111</v>
      </c>
      <c r="B7" s="152">
        <v>11100</v>
      </c>
      <c r="C7" s="157" t="s">
        <v>27</v>
      </c>
      <c r="D7" s="84" t="s">
        <v>270</v>
      </c>
      <c r="E7" s="84" t="s">
        <v>342</v>
      </c>
      <c r="F7" s="159"/>
      <c r="G7"/>
    </row>
    <row r="8" spans="1:7" x14ac:dyDescent="0.25">
      <c r="A8" s="152">
        <v>117</v>
      </c>
      <c r="B8" s="152">
        <v>11700</v>
      </c>
      <c r="C8" s="157" t="s">
        <v>32</v>
      </c>
      <c r="D8" s="158">
        <v>117</v>
      </c>
      <c r="E8" s="158">
        <v>11700</v>
      </c>
      <c r="F8" s="159"/>
      <c r="G8"/>
    </row>
    <row r="9" spans="1:7" ht="21" x14ac:dyDescent="0.25">
      <c r="A9" s="152">
        <v>119</v>
      </c>
      <c r="B9" s="152">
        <v>11900</v>
      </c>
      <c r="C9" s="157" t="s">
        <v>368</v>
      </c>
      <c r="D9" s="84" t="s">
        <v>441</v>
      </c>
      <c r="E9" s="84" t="s">
        <v>442</v>
      </c>
      <c r="F9" s="162"/>
      <c r="G9"/>
    </row>
    <row r="10" spans="1:7" x14ac:dyDescent="0.25">
      <c r="A10" s="152">
        <v>122</v>
      </c>
      <c r="B10" s="152">
        <v>12200</v>
      </c>
      <c r="C10" s="157" t="s">
        <v>34</v>
      </c>
      <c r="D10" s="84" t="s">
        <v>493</v>
      </c>
      <c r="E10" s="84" t="s">
        <v>494</v>
      </c>
      <c r="F10" s="162" t="s">
        <v>495</v>
      </c>
      <c r="G10"/>
    </row>
    <row r="11" spans="1:7" x14ac:dyDescent="0.25">
      <c r="A11" s="152">
        <v>123</v>
      </c>
      <c r="B11" s="152">
        <v>12300</v>
      </c>
      <c r="C11" s="157" t="s">
        <v>35</v>
      </c>
      <c r="D11" s="158">
        <v>123</v>
      </c>
      <c r="E11" s="158">
        <v>12300</v>
      </c>
      <c r="F11" s="159"/>
      <c r="G11"/>
    </row>
    <row r="12" spans="1:7" x14ac:dyDescent="0.25">
      <c r="A12" s="152">
        <v>127</v>
      </c>
      <c r="B12" s="152">
        <v>12700</v>
      </c>
      <c r="C12" s="157" t="s">
        <v>37</v>
      </c>
      <c r="D12" s="158">
        <v>127</v>
      </c>
      <c r="E12" s="158">
        <v>12700</v>
      </c>
      <c r="F12" s="159"/>
      <c r="G12"/>
    </row>
    <row r="13" spans="1:7" x14ac:dyDescent="0.25">
      <c r="A13" s="152">
        <v>129</v>
      </c>
      <c r="B13" s="152">
        <v>12900</v>
      </c>
      <c r="C13" s="157" t="s">
        <v>38</v>
      </c>
      <c r="D13" s="84" t="s">
        <v>417</v>
      </c>
      <c r="E13" s="84" t="s">
        <v>443</v>
      </c>
      <c r="F13" s="162"/>
      <c r="G13"/>
    </row>
    <row r="14" spans="1:7" x14ac:dyDescent="0.25">
      <c r="A14" s="152">
        <v>132</v>
      </c>
      <c r="B14" s="152">
        <v>13200</v>
      </c>
      <c r="C14" s="157" t="s">
        <v>296</v>
      </c>
      <c r="D14" s="158">
        <v>132</v>
      </c>
      <c r="E14" s="158">
        <v>13200</v>
      </c>
      <c r="F14" s="159"/>
      <c r="G14"/>
    </row>
    <row r="15" spans="1:7" x14ac:dyDescent="0.25">
      <c r="A15" s="152">
        <v>133</v>
      </c>
      <c r="B15" s="152">
        <v>13300</v>
      </c>
      <c r="C15" s="157" t="s">
        <v>39</v>
      </c>
      <c r="D15" s="158">
        <v>133</v>
      </c>
      <c r="E15" s="158">
        <v>13300</v>
      </c>
      <c r="F15" s="159"/>
      <c r="G15"/>
    </row>
    <row r="16" spans="1:7" x14ac:dyDescent="0.25">
      <c r="A16" s="152">
        <v>136</v>
      </c>
      <c r="B16" s="152">
        <v>13600</v>
      </c>
      <c r="C16" s="157" t="s">
        <v>40</v>
      </c>
      <c r="D16" s="158">
        <v>136</v>
      </c>
      <c r="E16" s="158">
        <v>13600</v>
      </c>
      <c r="F16" s="159"/>
      <c r="G16"/>
    </row>
    <row r="17" spans="1:7" x14ac:dyDescent="0.25">
      <c r="A17" s="152">
        <v>140</v>
      </c>
      <c r="B17" s="152">
        <v>14000</v>
      </c>
      <c r="C17" s="157" t="s">
        <v>41</v>
      </c>
      <c r="D17" s="158">
        <v>140</v>
      </c>
      <c r="E17" s="158">
        <v>14000</v>
      </c>
      <c r="F17" s="159"/>
      <c r="G17"/>
    </row>
    <row r="18" spans="1:7" x14ac:dyDescent="0.25">
      <c r="A18" s="152">
        <v>141</v>
      </c>
      <c r="B18" s="152">
        <v>14100</v>
      </c>
      <c r="C18" s="157" t="s">
        <v>369</v>
      </c>
      <c r="D18" s="84" t="s">
        <v>271</v>
      </c>
      <c r="E18" s="84" t="s">
        <v>343</v>
      </c>
      <c r="F18" s="162"/>
      <c r="G18"/>
    </row>
    <row r="19" spans="1:7" x14ac:dyDescent="0.25">
      <c r="A19" s="152">
        <v>146</v>
      </c>
      <c r="B19" s="152">
        <v>14600</v>
      </c>
      <c r="C19" s="157" t="s">
        <v>42</v>
      </c>
      <c r="D19" s="158">
        <v>146</v>
      </c>
      <c r="E19" s="158">
        <v>14600</v>
      </c>
      <c r="F19" s="159"/>
      <c r="G19"/>
    </row>
    <row r="20" spans="1:7" x14ac:dyDescent="0.25">
      <c r="A20" s="152">
        <v>148</v>
      </c>
      <c r="B20" s="152">
        <v>14800</v>
      </c>
      <c r="C20" s="157" t="s">
        <v>43</v>
      </c>
      <c r="D20" s="158">
        <v>148</v>
      </c>
      <c r="E20" s="158">
        <v>14800</v>
      </c>
      <c r="F20" s="159"/>
      <c r="G20"/>
    </row>
    <row r="21" spans="1:7" x14ac:dyDescent="0.25">
      <c r="A21" s="152">
        <v>151</v>
      </c>
      <c r="B21" s="152">
        <v>15100</v>
      </c>
      <c r="C21" s="157" t="s">
        <v>45</v>
      </c>
      <c r="D21" s="84" t="s">
        <v>496</v>
      </c>
      <c r="E21" s="84" t="s">
        <v>497</v>
      </c>
      <c r="F21" s="163"/>
      <c r="G21"/>
    </row>
    <row r="22" spans="1:7" x14ac:dyDescent="0.25">
      <c r="A22" s="152">
        <v>152</v>
      </c>
      <c r="B22" s="152">
        <v>15200</v>
      </c>
      <c r="C22" s="157" t="s">
        <v>46</v>
      </c>
      <c r="D22" s="84" t="s">
        <v>482</v>
      </c>
      <c r="E22" s="84" t="s">
        <v>402</v>
      </c>
      <c r="F22" s="161" t="s">
        <v>498</v>
      </c>
      <c r="G22"/>
    </row>
    <row r="23" spans="1:7" x14ac:dyDescent="0.25">
      <c r="A23" s="152">
        <v>154</v>
      </c>
      <c r="B23" s="152">
        <v>15400</v>
      </c>
      <c r="C23" s="157" t="s">
        <v>47</v>
      </c>
      <c r="D23" s="84" t="s">
        <v>281</v>
      </c>
      <c r="E23" s="84" t="s">
        <v>344</v>
      </c>
      <c r="F23" s="159"/>
      <c r="G23"/>
    </row>
    <row r="24" spans="1:7" x14ac:dyDescent="0.25">
      <c r="A24" s="152">
        <v>156</v>
      </c>
      <c r="B24" s="152">
        <v>15600</v>
      </c>
      <c r="C24" s="157" t="s">
        <v>49</v>
      </c>
      <c r="D24" s="158">
        <v>156</v>
      </c>
      <c r="E24" s="158">
        <v>15600</v>
      </c>
      <c r="F24" s="159"/>
      <c r="G24"/>
    </row>
    <row r="25" spans="1:7" x14ac:dyDescent="0.25">
      <c r="A25" s="152">
        <v>157</v>
      </c>
      <c r="B25" s="152">
        <v>15700</v>
      </c>
      <c r="C25" s="157" t="s">
        <v>50</v>
      </c>
      <c r="D25" s="158">
        <v>157</v>
      </c>
      <c r="E25" s="158">
        <v>15700</v>
      </c>
      <c r="F25" s="159"/>
      <c r="G25"/>
    </row>
    <row r="26" spans="1:7" x14ac:dyDescent="0.25">
      <c r="A26" s="152">
        <v>158</v>
      </c>
      <c r="B26" s="152">
        <v>15800</v>
      </c>
      <c r="C26" s="157" t="s">
        <v>51</v>
      </c>
      <c r="D26" s="158">
        <v>158</v>
      </c>
      <c r="E26" s="158">
        <v>15800</v>
      </c>
      <c r="F26" s="159"/>
      <c r="G26"/>
    </row>
    <row r="27" spans="1:7" x14ac:dyDescent="0.25">
      <c r="A27" s="152">
        <v>161</v>
      </c>
      <c r="B27" s="152">
        <v>16100</v>
      </c>
      <c r="C27" s="157" t="s">
        <v>53</v>
      </c>
      <c r="D27" s="158">
        <v>161</v>
      </c>
      <c r="E27" s="158">
        <v>16100</v>
      </c>
      <c r="F27" s="159"/>
      <c r="G27"/>
    </row>
    <row r="28" spans="1:7" x14ac:dyDescent="0.25">
      <c r="A28" s="152">
        <v>165</v>
      </c>
      <c r="B28" s="152">
        <v>16500</v>
      </c>
      <c r="C28" s="157" t="s">
        <v>354</v>
      </c>
      <c r="D28" s="158">
        <v>165</v>
      </c>
      <c r="E28" s="158">
        <v>16500</v>
      </c>
      <c r="F28" s="159"/>
      <c r="G28"/>
    </row>
    <row r="29" spans="1:7" x14ac:dyDescent="0.25">
      <c r="A29" s="152">
        <v>167</v>
      </c>
      <c r="B29" s="152">
        <v>16700</v>
      </c>
      <c r="C29" s="157" t="s">
        <v>499</v>
      </c>
      <c r="D29" s="152">
        <v>167</v>
      </c>
      <c r="E29" s="152">
        <v>16700</v>
      </c>
      <c r="F29" s="161" t="s">
        <v>410</v>
      </c>
      <c r="G29"/>
    </row>
    <row r="30" spans="1:7" x14ac:dyDescent="0.25">
      <c r="A30" s="152">
        <v>171</v>
      </c>
      <c r="B30" s="152">
        <v>17100</v>
      </c>
      <c r="C30" s="157" t="s">
        <v>56</v>
      </c>
      <c r="D30" s="158">
        <v>171</v>
      </c>
      <c r="E30" s="158">
        <v>17100</v>
      </c>
      <c r="F30" s="159"/>
      <c r="G30"/>
    </row>
    <row r="31" spans="1:7" x14ac:dyDescent="0.25">
      <c r="A31" s="152">
        <v>172</v>
      </c>
      <c r="B31" s="152">
        <v>17200</v>
      </c>
      <c r="C31" s="157" t="s">
        <v>299</v>
      </c>
      <c r="D31" s="158">
        <v>172</v>
      </c>
      <c r="E31" s="158">
        <v>17200</v>
      </c>
      <c r="F31" s="159"/>
      <c r="G31"/>
    </row>
    <row r="32" spans="1:7" x14ac:dyDescent="0.25">
      <c r="A32" s="152">
        <v>174</v>
      </c>
      <c r="B32" s="152">
        <v>17400</v>
      </c>
      <c r="C32" s="157" t="s">
        <v>57</v>
      </c>
      <c r="D32" s="158">
        <v>174</v>
      </c>
      <c r="E32" s="158">
        <v>17400</v>
      </c>
      <c r="F32" s="159"/>
      <c r="G32"/>
    </row>
    <row r="33" spans="1:7" x14ac:dyDescent="0.25">
      <c r="A33" s="152">
        <v>181</v>
      </c>
      <c r="B33" s="152">
        <v>18100</v>
      </c>
      <c r="C33" s="157" t="s">
        <v>59</v>
      </c>
      <c r="D33" s="158">
        <v>181</v>
      </c>
      <c r="E33" s="158">
        <v>18100</v>
      </c>
      <c r="F33" s="164"/>
      <c r="G33"/>
    </row>
    <row r="34" spans="1:7" x14ac:dyDescent="0.25">
      <c r="A34" s="152">
        <v>182</v>
      </c>
      <c r="B34" s="152">
        <v>18200</v>
      </c>
      <c r="C34" s="157" t="s">
        <v>60</v>
      </c>
      <c r="D34" s="158">
        <v>182</v>
      </c>
      <c r="E34" s="158">
        <v>18200</v>
      </c>
      <c r="F34" s="165"/>
      <c r="G34"/>
    </row>
    <row r="35" spans="1:7" x14ac:dyDescent="0.25">
      <c r="A35" s="152">
        <v>191</v>
      </c>
      <c r="B35" s="152">
        <v>19100</v>
      </c>
      <c r="C35" s="157" t="s">
        <v>306</v>
      </c>
      <c r="D35" s="158">
        <v>191</v>
      </c>
      <c r="E35" s="158">
        <v>19100</v>
      </c>
      <c r="F35" s="159"/>
      <c r="G35"/>
    </row>
    <row r="36" spans="1:7" x14ac:dyDescent="0.25">
      <c r="A36" s="152">
        <v>194</v>
      </c>
      <c r="B36" s="152">
        <v>19400</v>
      </c>
      <c r="C36" s="157" t="s">
        <v>67</v>
      </c>
      <c r="D36" s="158">
        <v>194</v>
      </c>
      <c r="E36" s="158">
        <v>19400</v>
      </c>
      <c r="F36" s="165"/>
      <c r="G36"/>
    </row>
    <row r="37" spans="1:7" x14ac:dyDescent="0.25">
      <c r="A37" s="152">
        <v>199</v>
      </c>
      <c r="B37" s="152">
        <v>19900</v>
      </c>
      <c r="C37" s="157" t="s">
        <v>307</v>
      </c>
      <c r="D37" s="158">
        <v>199</v>
      </c>
      <c r="E37" s="158">
        <v>19900</v>
      </c>
      <c r="F37" s="159"/>
      <c r="G37"/>
    </row>
    <row r="38" spans="1:7" x14ac:dyDescent="0.25">
      <c r="A38" s="152">
        <v>201</v>
      </c>
      <c r="B38" s="152">
        <v>20100</v>
      </c>
      <c r="C38" s="157" t="s">
        <v>390</v>
      </c>
      <c r="D38" s="84" t="s">
        <v>403</v>
      </c>
      <c r="E38" s="84" t="s">
        <v>404</v>
      </c>
      <c r="F38" s="162"/>
      <c r="G38"/>
    </row>
    <row r="39" spans="1:7" x14ac:dyDescent="0.25">
      <c r="A39" s="152">
        <v>202</v>
      </c>
      <c r="B39" s="152">
        <v>20200</v>
      </c>
      <c r="C39" s="157" t="s">
        <v>68</v>
      </c>
      <c r="D39" s="158">
        <v>202</v>
      </c>
      <c r="E39" s="158">
        <v>20200</v>
      </c>
      <c r="F39" s="159"/>
      <c r="G39"/>
    </row>
    <row r="40" spans="1:7" x14ac:dyDescent="0.25">
      <c r="A40" s="152">
        <v>218</v>
      </c>
      <c r="B40" s="152">
        <v>21800</v>
      </c>
      <c r="C40" s="157" t="s">
        <v>300</v>
      </c>
      <c r="D40" s="158">
        <v>218</v>
      </c>
      <c r="E40" s="158">
        <v>21800</v>
      </c>
      <c r="F40" s="159"/>
      <c r="G40"/>
    </row>
    <row r="41" spans="1:7" x14ac:dyDescent="0.25">
      <c r="A41" s="152">
        <v>222</v>
      </c>
      <c r="B41" s="152">
        <v>22200</v>
      </c>
      <c r="C41" s="157" t="s">
        <v>355</v>
      </c>
      <c r="D41" s="158">
        <v>222</v>
      </c>
      <c r="E41" s="158">
        <v>22200</v>
      </c>
      <c r="F41" s="165"/>
      <c r="G41"/>
    </row>
    <row r="42" spans="1:7" x14ac:dyDescent="0.25">
      <c r="A42" s="152">
        <v>223</v>
      </c>
      <c r="B42" s="152">
        <v>22300</v>
      </c>
      <c r="C42" s="157" t="s">
        <v>69</v>
      </c>
      <c r="D42" s="158">
        <v>223</v>
      </c>
      <c r="E42" s="158">
        <v>22300</v>
      </c>
      <c r="F42" s="159"/>
      <c r="G42"/>
    </row>
    <row r="43" spans="1:7" x14ac:dyDescent="0.25">
      <c r="A43" s="152">
        <v>233</v>
      </c>
      <c r="B43" s="152">
        <v>23300</v>
      </c>
      <c r="C43" s="157" t="s">
        <v>71</v>
      </c>
      <c r="D43" s="158">
        <v>233</v>
      </c>
      <c r="E43" s="158">
        <v>23300</v>
      </c>
      <c r="F43" s="159"/>
      <c r="G43"/>
    </row>
    <row r="44" spans="1:7" x14ac:dyDescent="0.25">
      <c r="A44" s="152">
        <v>238</v>
      </c>
      <c r="B44" s="152">
        <v>23800</v>
      </c>
      <c r="C44" s="157" t="s">
        <v>72</v>
      </c>
      <c r="D44" s="158">
        <v>238</v>
      </c>
      <c r="E44" s="158">
        <v>23800</v>
      </c>
      <c r="F44" s="159"/>
      <c r="G44"/>
    </row>
    <row r="45" spans="1:7" x14ac:dyDescent="0.25">
      <c r="A45" s="152">
        <v>239</v>
      </c>
      <c r="B45" s="152">
        <v>23900</v>
      </c>
      <c r="C45" s="157" t="s">
        <v>73</v>
      </c>
      <c r="D45" s="158">
        <v>239</v>
      </c>
      <c r="E45" s="158">
        <v>23900</v>
      </c>
      <c r="F45" s="159"/>
      <c r="G45"/>
    </row>
    <row r="46" spans="1:7" x14ac:dyDescent="0.25">
      <c r="A46" s="152">
        <v>244</v>
      </c>
      <c r="B46" s="152">
        <v>24400</v>
      </c>
      <c r="C46" s="157" t="s">
        <v>370</v>
      </c>
      <c r="D46" s="158">
        <v>244</v>
      </c>
      <c r="E46" s="158">
        <v>24400</v>
      </c>
      <c r="F46" s="159"/>
      <c r="G46"/>
    </row>
    <row r="47" spans="1:7" x14ac:dyDescent="0.25">
      <c r="A47" s="152">
        <v>245</v>
      </c>
      <c r="B47" s="152">
        <v>24500</v>
      </c>
      <c r="C47" s="157" t="s">
        <v>309</v>
      </c>
      <c r="D47" s="158">
        <v>245</v>
      </c>
      <c r="E47" s="158">
        <v>24500</v>
      </c>
      <c r="F47" s="166"/>
      <c r="G47"/>
    </row>
    <row r="48" spans="1:7" x14ac:dyDescent="0.25">
      <c r="A48" s="152">
        <v>262</v>
      </c>
      <c r="B48" s="152">
        <v>26200</v>
      </c>
      <c r="C48" s="157" t="s">
        <v>356</v>
      </c>
      <c r="D48" s="84" t="s">
        <v>345</v>
      </c>
      <c r="E48" s="84" t="s">
        <v>346</v>
      </c>
      <c r="F48" s="159"/>
      <c r="G48"/>
    </row>
    <row r="49" spans="1:7" x14ac:dyDescent="0.25">
      <c r="A49" s="152">
        <v>301</v>
      </c>
      <c r="B49" s="152">
        <v>30100</v>
      </c>
      <c r="C49" s="157" t="s">
        <v>357</v>
      </c>
      <c r="D49" s="84" t="s">
        <v>272</v>
      </c>
      <c r="E49" s="84" t="s">
        <v>347</v>
      </c>
      <c r="F49" s="159"/>
      <c r="G49"/>
    </row>
    <row r="50" spans="1:7" x14ac:dyDescent="0.25">
      <c r="A50" s="152">
        <v>327</v>
      </c>
      <c r="B50" s="152">
        <v>32700</v>
      </c>
      <c r="C50" s="157" t="s">
        <v>500</v>
      </c>
      <c r="D50" s="152">
        <v>327</v>
      </c>
      <c r="E50" s="152">
        <v>32700</v>
      </c>
      <c r="F50" s="161" t="s">
        <v>501</v>
      </c>
      <c r="G50"/>
    </row>
    <row r="51" spans="1:7" x14ac:dyDescent="0.25">
      <c r="A51" s="152">
        <v>350</v>
      </c>
      <c r="B51" s="152">
        <v>35000</v>
      </c>
      <c r="C51" s="157" t="s">
        <v>358</v>
      </c>
      <c r="D51" s="158">
        <v>350</v>
      </c>
      <c r="E51" s="158">
        <v>35000</v>
      </c>
      <c r="F51" s="165"/>
      <c r="G51"/>
    </row>
    <row r="52" spans="1:7" x14ac:dyDescent="0.25">
      <c r="A52" s="152">
        <v>402</v>
      </c>
      <c r="B52" s="152">
        <v>40200</v>
      </c>
      <c r="C52" s="157" t="s">
        <v>75</v>
      </c>
      <c r="D52" s="158">
        <v>402</v>
      </c>
      <c r="E52" s="158">
        <v>40200</v>
      </c>
      <c r="F52" s="159"/>
      <c r="G52"/>
    </row>
    <row r="53" spans="1:7" x14ac:dyDescent="0.25">
      <c r="A53" s="152">
        <v>403</v>
      </c>
      <c r="B53" s="152">
        <v>40300</v>
      </c>
      <c r="C53" s="157" t="s">
        <v>408</v>
      </c>
      <c r="D53" s="158">
        <v>403</v>
      </c>
      <c r="E53" s="158">
        <v>40300</v>
      </c>
      <c r="F53" s="162"/>
      <c r="G53"/>
    </row>
    <row r="54" spans="1:7" x14ac:dyDescent="0.25">
      <c r="A54" s="152">
        <v>409</v>
      </c>
      <c r="B54" s="152">
        <v>40900</v>
      </c>
      <c r="C54" s="157" t="s">
        <v>432</v>
      </c>
      <c r="D54" s="158">
        <v>409</v>
      </c>
      <c r="E54" s="158">
        <v>40900</v>
      </c>
      <c r="F54" s="159"/>
      <c r="G54"/>
    </row>
    <row r="55" spans="1:7" x14ac:dyDescent="0.25">
      <c r="A55" s="152">
        <v>411</v>
      </c>
      <c r="B55" s="152">
        <v>41100</v>
      </c>
      <c r="C55" s="157" t="s">
        <v>78</v>
      </c>
      <c r="D55" s="158">
        <v>411</v>
      </c>
      <c r="E55" s="158">
        <v>41100</v>
      </c>
      <c r="F55" s="159"/>
      <c r="G55"/>
    </row>
    <row r="56" spans="1:7" x14ac:dyDescent="0.25">
      <c r="A56" s="152">
        <v>413</v>
      </c>
      <c r="B56" s="152">
        <v>41300</v>
      </c>
      <c r="C56" s="157" t="s">
        <v>348</v>
      </c>
      <c r="D56" s="158">
        <v>413</v>
      </c>
      <c r="E56" s="158">
        <v>41300</v>
      </c>
      <c r="F56" s="167"/>
      <c r="G56"/>
    </row>
    <row r="57" spans="1:7" x14ac:dyDescent="0.25">
      <c r="A57" s="152">
        <v>417</v>
      </c>
      <c r="B57" s="152">
        <v>41700</v>
      </c>
      <c r="C57" s="157" t="s">
        <v>79</v>
      </c>
      <c r="D57" s="158">
        <v>417</v>
      </c>
      <c r="E57" s="158">
        <v>41700</v>
      </c>
      <c r="F57" s="159"/>
      <c r="G57"/>
    </row>
    <row r="58" spans="1:7" x14ac:dyDescent="0.25">
      <c r="A58" s="152">
        <v>423</v>
      </c>
      <c r="B58" s="152">
        <v>42300</v>
      </c>
      <c r="C58" s="157" t="s">
        <v>266</v>
      </c>
      <c r="D58" s="158">
        <v>423</v>
      </c>
      <c r="E58" s="158">
        <v>42300</v>
      </c>
      <c r="F58" s="165"/>
      <c r="G58"/>
    </row>
    <row r="59" spans="1:7" x14ac:dyDescent="0.25">
      <c r="A59" s="152">
        <v>425</v>
      </c>
      <c r="B59" s="152">
        <v>42500</v>
      </c>
      <c r="C59" s="157" t="s">
        <v>80</v>
      </c>
      <c r="D59" s="84" t="s">
        <v>444</v>
      </c>
      <c r="E59" s="84" t="s">
        <v>445</v>
      </c>
      <c r="F59" s="162"/>
      <c r="G59"/>
    </row>
    <row r="60" spans="1:7" x14ac:dyDescent="0.25">
      <c r="A60" s="152">
        <v>440</v>
      </c>
      <c r="B60" s="152">
        <v>44000</v>
      </c>
      <c r="C60" s="157" t="s">
        <v>81</v>
      </c>
      <c r="D60" s="158">
        <v>440</v>
      </c>
      <c r="E60" s="158">
        <v>44000</v>
      </c>
      <c r="F60" s="164"/>
      <c r="G60"/>
    </row>
    <row r="61" spans="1:7" x14ac:dyDescent="0.25">
      <c r="A61" s="152">
        <v>501</v>
      </c>
      <c r="B61" s="152">
        <v>50100</v>
      </c>
      <c r="C61" s="157" t="s">
        <v>82</v>
      </c>
      <c r="D61" s="84" t="s">
        <v>484</v>
      </c>
      <c r="E61" s="84" t="s">
        <v>502</v>
      </c>
      <c r="F61" s="164"/>
      <c r="G61"/>
    </row>
    <row r="62" spans="1:7" x14ac:dyDescent="0.25">
      <c r="A62" s="152">
        <v>505</v>
      </c>
      <c r="B62" s="152">
        <v>50500</v>
      </c>
      <c r="C62" s="157" t="s">
        <v>313</v>
      </c>
      <c r="D62" s="158">
        <v>505</v>
      </c>
      <c r="E62" s="158">
        <v>50500</v>
      </c>
      <c r="F62" s="164"/>
      <c r="G62"/>
    </row>
    <row r="63" spans="1:7" x14ac:dyDescent="0.25">
      <c r="A63" s="152">
        <v>601</v>
      </c>
      <c r="B63" s="152">
        <v>60100</v>
      </c>
      <c r="C63" s="157" t="s">
        <v>84</v>
      </c>
      <c r="D63" s="158">
        <v>601</v>
      </c>
      <c r="E63" s="158">
        <v>60100</v>
      </c>
      <c r="F63" s="164"/>
      <c r="G63"/>
    </row>
    <row r="64" spans="1:7" x14ac:dyDescent="0.25">
      <c r="A64" s="152">
        <v>602</v>
      </c>
      <c r="B64" s="152">
        <v>60200</v>
      </c>
      <c r="C64" s="157" t="s">
        <v>314</v>
      </c>
      <c r="D64" s="158">
        <v>602</v>
      </c>
      <c r="E64" s="158">
        <v>60200</v>
      </c>
      <c r="F64" s="164"/>
      <c r="G64"/>
    </row>
    <row r="65" spans="1:7" ht="41.4" x14ac:dyDescent="0.25">
      <c r="A65" s="152">
        <v>701</v>
      </c>
      <c r="B65" s="152">
        <v>70100</v>
      </c>
      <c r="C65" s="157" t="s">
        <v>371</v>
      </c>
      <c r="D65" s="84" t="s">
        <v>592</v>
      </c>
      <c r="E65" s="84" t="s">
        <v>593</v>
      </c>
      <c r="F65" s="162" t="s">
        <v>595</v>
      </c>
      <c r="G65"/>
    </row>
    <row r="66" spans="1:7" x14ac:dyDescent="0.25">
      <c r="A66" s="152">
        <v>711</v>
      </c>
      <c r="B66" s="152">
        <v>71100</v>
      </c>
      <c r="C66" s="157" t="s">
        <v>85</v>
      </c>
      <c r="D66" s="158">
        <v>711</v>
      </c>
      <c r="E66" s="158">
        <v>71100</v>
      </c>
      <c r="F66" s="164"/>
      <c r="G66"/>
    </row>
    <row r="67" spans="1:7" ht="21" x14ac:dyDescent="0.25">
      <c r="A67" s="152">
        <v>720</v>
      </c>
      <c r="B67" s="152">
        <v>72000</v>
      </c>
      <c r="C67" s="157" t="s">
        <v>449</v>
      </c>
      <c r="D67" s="84" t="s">
        <v>503</v>
      </c>
      <c r="E67" s="84" t="s">
        <v>504</v>
      </c>
      <c r="F67" s="168"/>
      <c r="G67"/>
    </row>
    <row r="68" spans="1:7" x14ac:dyDescent="0.25">
      <c r="A68" s="152">
        <v>765</v>
      </c>
      <c r="B68" s="152">
        <v>76500</v>
      </c>
      <c r="C68" s="157" t="s">
        <v>86</v>
      </c>
      <c r="D68" s="158">
        <v>765</v>
      </c>
      <c r="E68" s="158">
        <v>76500</v>
      </c>
      <c r="F68" s="168"/>
      <c r="G68"/>
    </row>
    <row r="69" spans="1:7" x14ac:dyDescent="0.25">
      <c r="A69" s="152">
        <v>777</v>
      </c>
      <c r="B69" s="152">
        <v>77700</v>
      </c>
      <c r="C69" s="157" t="s">
        <v>87</v>
      </c>
      <c r="D69" s="158">
        <v>777</v>
      </c>
      <c r="E69" s="158">
        <v>77700</v>
      </c>
      <c r="F69" s="164"/>
      <c r="G69"/>
    </row>
    <row r="70" spans="1:7" x14ac:dyDescent="0.25">
      <c r="A70" s="152">
        <v>778</v>
      </c>
      <c r="B70" s="152">
        <v>77800</v>
      </c>
      <c r="C70" s="157" t="s">
        <v>88</v>
      </c>
      <c r="D70" s="158">
        <v>778</v>
      </c>
      <c r="E70" s="158">
        <v>77800</v>
      </c>
      <c r="F70" s="164"/>
      <c r="G70"/>
    </row>
    <row r="71" spans="1:7" x14ac:dyDescent="0.25">
      <c r="A71" s="152">
        <v>841</v>
      </c>
      <c r="B71" s="152">
        <v>84100</v>
      </c>
      <c r="C71" s="157" t="s">
        <v>91</v>
      </c>
      <c r="D71" s="158">
        <v>841</v>
      </c>
      <c r="E71" s="158">
        <v>84100</v>
      </c>
      <c r="F71" s="164"/>
      <c r="G71"/>
    </row>
    <row r="72" spans="1:7" x14ac:dyDescent="0.25">
      <c r="A72" s="152">
        <v>848</v>
      </c>
      <c r="B72" s="152">
        <v>84800</v>
      </c>
      <c r="C72" s="157" t="s">
        <v>94</v>
      </c>
      <c r="D72" s="158">
        <v>848</v>
      </c>
      <c r="E72" s="158">
        <v>84800</v>
      </c>
      <c r="F72" s="164"/>
      <c r="G72"/>
    </row>
    <row r="73" spans="1:7" x14ac:dyDescent="0.25">
      <c r="A73" s="152">
        <v>912</v>
      </c>
      <c r="B73" s="152">
        <v>91200</v>
      </c>
      <c r="C73" s="157" t="s">
        <v>95</v>
      </c>
      <c r="D73" s="84" t="s">
        <v>447</v>
      </c>
      <c r="E73" s="84" t="s">
        <v>448</v>
      </c>
      <c r="F73" s="168"/>
      <c r="G73"/>
    </row>
    <row r="74" spans="1:7" x14ac:dyDescent="0.25">
      <c r="A74" s="152">
        <v>942</v>
      </c>
      <c r="B74" s="152">
        <v>94200</v>
      </c>
      <c r="C74" s="157" t="s">
        <v>97</v>
      </c>
      <c r="D74" s="158">
        <v>942</v>
      </c>
      <c r="E74" s="158">
        <v>94200</v>
      </c>
      <c r="F74" s="164"/>
      <c r="G74"/>
    </row>
    <row r="75" spans="1:7" x14ac:dyDescent="0.25">
      <c r="A75" s="152">
        <v>957</v>
      </c>
      <c r="B75" s="152">
        <v>95700</v>
      </c>
      <c r="C75" s="157" t="s">
        <v>393</v>
      </c>
      <c r="D75" s="158">
        <v>957</v>
      </c>
      <c r="E75" s="158">
        <v>95700</v>
      </c>
      <c r="F75" s="164"/>
      <c r="G75"/>
    </row>
    <row r="76" spans="1:7" x14ac:dyDescent="0.25">
      <c r="A76" s="152">
        <v>960</v>
      </c>
      <c r="B76" s="152">
        <v>96000</v>
      </c>
      <c r="C76" s="157" t="s">
        <v>99</v>
      </c>
      <c r="D76" s="158">
        <v>960</v>
      </c>
      <c r="E76" s="158">
        <v>96000</v>
      </c>
      <c r="F76" s="164"/>
      <c r="G76"/>
    </row>
    <row r="77" spans="1:7" x14ac:dyDescent="0.25">
      <c r="A77" s="152">
        <v>961</v>
      </c>
      <c r="B77" s="152">
        <v>96100</v>
      </c>
      <c r="C77" s="157" t="s">
        <v>100</v>
      </c>
      <c r="D77" s="158">
        <v>961</v>
      </c>
      <c r="E77" s="158">
        <v>96100</v>
      </c>
      <c r="F77" s="169"/>
      <c r="G77"/>
    </row>
    <row r="78" spans="1:7" x14ac:dyDescent="0.25">
      <c r="A78" s="153">
        <v>977</v>
      </c>
      <c r="B78" s="153">
        <v>97700</v>
      </c>
      <c r="C78" s="170" t="s">
        <v>505</v>
      </c>
      <c r="D78" s="171">
        <v>977</v>
      </c>
      <c r="E78" s="171">
        <v>97700</v>
      </c>
      <c r="F78" s="162"/>
      <c r="G78"/>
    </row>
    <row r="79" spans="1:7" x14ac:dyDescent="0.25">
      <c r="G79"/>
    </row>
  </sheetData>
  <autoFilter ref="A1:G1" xr:uid="{00000000-0001-0000-0100-000000000000}"/>
  <pageMargins left="0.7" right="0.7" top="0.75" bottom="0.75" header="0.3" footer="0.3"/>
  <pageSetup scale="57" orientation="portrait" r:id="rId1"/>
  <colBreaks count="1" manualBreakCount="1">
    <brk id="5" max="73"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E0581-1B8A-456F-B2CF-B5C8AF9C52A7}">
  <sheetPr>
    <tabColor rgb="FF92D050"/>
  </sheetPr>
  <dimension ref="A1:BX212"/>
  <sheetViews>
    <sheetView zoomScale="110" zoomScaleNormal="110" zoomScaleSheetLayoutView="100" workbookViewId="0">
      <pane xSplit="1" ySplit="1" topLeftCell="B113" activePane="bottomRight" state="frozen"/>
      <selection activeCell="D65" sqref="D65"/>
      <selection pane="topRight" activeCell="D65" sqref="D65"/>
      <selection pane="bottomLeft" activeCell="D65" sqref="D65"/>
      <selection pane="bottomRight" activeCell="C125" sqref="C125"/>
    </sheetView>
  </sheetViews>
  <sheetFormatPr defaultColWidth="10.33203125" defaultRowHeight="15.6" x14ac:dyDescent="0.3"/>
  <cols>
    <col min="1" max="1" width="5.33203125" style="121" customWidth="1"/>
    <col min="2" max="2" width="7.33203125" style="121" customWidth="1"/>
    <col min="3" max="3" width="63.109375" style="121" customWidth="1"/>
    <col min="4" max="4" width="8.5546875" style="121" customWidth="1"/>
    <col min="5" max="5" width="10.33203125" style="121"/>
    <col min="6" max="6" width="16" style="121" hidden="1" customWidth="1"/>
    <col min="7" max="7" width="33.88671875" style="121" customWidth="1"/>
    <col min="8" max="8" width="19.44140625" style="121" customWidth="1"/>
    <col min="9" max="9" width="75.33203125" style="121" customWidth="1"/>
    <col min="10" max="10" width="62.44140625" style="121" customWidth="1"/>
    <col min="11" max="16384" width="10.33203125" style="121"/>
  </cols>
  <sheetData>
    <row r="1" spans="1:11" ht="33" customHeight="1" x14ac:dyDescent="0.3">
      <c r="A1" s="87" t="s">
        <v>349</v>
      </c>
      <c r="B1" s="43" t="s">
        <v>372</v>
      </c>
      <c r="C1" s="44" t="s">
        <v>21</v>
      </c>
      <c r="D1" s="124" t="s">
        <v>350</v>
      </c>
      <c r="E1" s="125" t="s">
        <v>364</v>
      </c>
      <c r="F1" s="126" t="s">
        <v>325</v>
      </c>
      <c r="G1" s="76" t="s">
        <v>458</v>
      </c>
      <c r="H1" s="127" t="s">
        <v>326</v>
      </c>
      <c r="I1" s="128"/>
      <c r="J1" s="129"/>
    </row>
    <row r="2" spans="1:11" x14ac:dyDescent="0.3">
      <c r="A2" s="122">
        <v>100</v>
      </c>
      <c r="B2" s="122">
        <v>10000</v>
      </c>
      <c r="C2" s="77" t="s">
        <v>367</v>
      </c>
      <c r="D2" s="122">
        <v>100</v>
      </c>
      <c r="E2" s="122">
        <v>10000</v>
      </c>
      <c r="F2" s="77" t="s">
        <v>421</v>
      </c>
      <c r="G2" s="130"/>
      <c r="H2" s="131" t="s">
        <v>460</v>
      </c>
      <c r="I2" s="79"/>
      <c r="K2" s="123"/>
    </row>
    <row r="3" spans="1:11" ht="25.5" customHeight="1" x14ac:dyDescent="0.3">
      <c r="A3" s="122">
        <v>101</v>
      </c>
      <c r="B3" s="122">
        <v>10100</v>
      </c>
      <c r="C3" s="77" t="s">
        <v>23</v>
      </c>
      <c r="D3" s="122">
        <v>101</v>
      </c>
      <c r="E3" s="122">
        <v>10100</v>
      </c>
      <c r="F3" s="77" t="s">
        <v>394</v>
      </c>
      <c r="G3" s="130"/>
      <c r="H3" s="132">
        <v>167</v>
      </c>
      <c r="I3" s="133" t="s">
        <v>506</v>
      </c>
      <c r="K3" s="123"/>
    </row>
    <row r="4" spans="1:11" x14ac:dyDescent="0.3">
      <c r="A4" s="122">
        <v>103</v>
      </c>
      <c r="B4" s="122">
        <v>10300</v>
      </c>
      <c r="C4" s="77" t="s">
        <v>24</v>
      </c>
      <c r="D4" s="122">
        <v>111</v>
      </c>
      <c r="E4" s="122">
        <v>11100</v>
      </c>
      <c r="F4" s="77" t="s">
        <v>405</v>
      </c>
      <c r="G4" s="80"/>
      <c r="H4" s="132">
        <v>327</v>
      </c>
      <c r="I4" s="133" t="s">
        <v>507</v>
      </c>
      <c r="J4" s="134"/>
      <c r="K4" s="123"/>
    </row>
    <row r="5" spans="1:11" x14ac:dyDescent="0.3">
      <c r="A5" s="122">
        <v>105</v>
      </c>
      <c r="B5" s="122">
        <v>10500</v>
      </c>
      <c r="C5" s="77" t="s">
        <v>315</v>
      </c>
      <c r="D5" s="122">
        <v>101</v>
      </c>
      <c r="E5" s="122">
        <v>10100</v>
      </c>
      <c r="F5" s="77" t="s">
        <v>394</v>
      </c>
      <c r="G5" s="80"/>
      <c r="H5" s="132">
        <v>883</v>
      </c>
      <c r="I5" s="135" t="s">
        <v>508</v>
      </c>
      <c r="J5" s="134"/>
      <c r="K5" s="123"/>
    </row>
    <row r="6" spans="1:11" x14ac:dyDescent="0.3">
      <c r="A6" s="122">
        <v>107</v>
      </c>
      <c r="B6" s="122">
        <v>10700</v>
      </c>
      <c r="C6" s="77" t="s">
        <v>25</v>
      </c>
      <c r="D6" s="122">
        <v>107</v>
      </c>
      <c r="E6" s="122">
        <v>10700</v>
      </c>
      <c r="F6" s="77" t="s">
        <v>509</v>
      </c>
      <c r="G6" s="80"/>
      <c r="H6" s="132">
        <v>977</v>
      </c>
      <c r="I6" s="77" t="s">
        <v>510</v>
      </c>
      <c r="K6" s="123"/>
    </row>
    <row r="7" spans="1:11" x14ac:dyDescent="0.3">
      <c r="A7" s="122">
        <v>108</v>
      </c>
      <c r="B7" s="122">
        <v>10800</v>
      </c>
      <c r="C7" s="77" t="s">
        <v>26</v>
      </c>
      <c r="D7" s="122">
        <v>107</v>
      </c>
      <c r="E7" s="122">
        <v>10700</v>
      </c>
      <c r="F7" s="77" t="s">
        <v>509</v>
      </c>
      <c r="G7" s="80"/>
      <c r="K7" s="123"/>
    </row>
    <row r="8" spans="1:11" x14ac:dyDescent="0.3">
      <c r="A8" s="122">
        <v>109</v>
      </c>
      <c r="B8" s="122">
        <v>10900</v>
      </c>
      <c r="C8" s="77" t="s">
        <v>302</v>
      </c>
      <c r="D8" s="122">
        <v>109</v>
      </c>
      <c r="E8" s="122">
        <v>10900</v>
      </c>
      <c r="F8" s="77" t="s">
        <v>327</v>
      </c>
      <c r="G8" s="80"/>
      <c r="K8" s="123"/>
    </row>
    <row r="9" spans="1:11" x14ac:dyDescent="0.3">
      <c r="A9" s="122">
        <v>110</v>
      </c>
      <c r="B9" s="122">
        <v>11000</v>
      </c>
      <c r="C9" s="77" t="s">
        <v>352</v>
      </c>
      <c r="D9" s="122">
        <v>110</v>
      </c>
      <c r="E9" s="122">
        <v>11000</v>
      </c>
      <c r="F9" s="77" t="s">
        <v>389</v>
      </c>
      <c r="G9" s="80"/>
      <c r="H9" s="131" t="s">
        <v>461</v>
      </c>
      <c r="K9" s="123"/>
    </row>
    <row r="10" spans="1:11" x14ac:dyDescent="0.3">
      <c r="A10" s="122">
        <v>111</v>
      </c>
      <c r="B10" s="122">
        <v>11100</v>
      </c>
      <c r="C10" s="77" t="s">
        <v>27</v>
      </c>
      <c r="D10" s="122">
        <v>111</v>
      </c>
      <c r="E10" s="122">
        <v>11100</v>
      </c>
      <c r="F10" s="77" t="s">
        <v>405</v>
      </c>
      <c r="G10" s="80"/>
      <c r="H10" s="136">
        <v>128</v>
      </c>
      <c r="I10" s="137" t="s">
        <v>511</v>
      </c>
      <c r="K10" s="123"/>
    </row>
    <row r="11" spans="1:11" x14ac:dyDescent="0.3">
      <c r="A11" s="122">
        <v>112</v>
      </c>
      <c r="B11" s="122">
        <v>11200</v>
      </c>
      <c r="C11" s="77" t="s">
        <v>28</v>
      </c>
      <c r="D11" s="122">
        <v>111</v>
      </c>
      <c r="E11" s="122">
        <v>11100</v>
      </c>
      <c r="F11" s="77" t="s">
        <v>405</v>
      </c>
      <c r="G11" s="80"/>
      <c r="H11" s="138"/>
      <c r="I11" s="139"/>
      <c r="K11" s="123"/>
    </row>
    <row r="12" spans="1:11" x14ac:dyDescent="0.3">
      <c r="A12" s="122">
        <v>113</v>
      </c>
      <c r="B12" s="122">
        <v>11300</v>
      </c>
      <c r="C12" s="77" t="s">
        <v>29</v>
      </c>
      <c r="D12" s="122">
        <v>111</v>
      </c>
      <c r="E12" s="122">
        <v>11100</v>
      </c>
      <c r="F12" s="77" t="s">
        <v>405</v>
      </c>
      <c r="G12" s="80"/>
      <c r="K12" s="123"/>
    </row>
    <row r="13" spans="1:11" x14ac:dyDescent="0.3">
      <c r="A13" s="122">
        <v>114</v>
      </c>
      <c r="B13" s="122">
        <v>11400</v>
      </c>
      <c r="C13" s="77" t="s">
        <v>30</v>
      </c>
      <c r="D13" s="122">
        <v>111</v>
      </c>
      <c r="E13" s="122">
        <v>11100</v>
      </c>
      <c r="F13" s="77" t="s">
        <v>405</v>
      </c>
      <c r="G13" s="80"/>
      <c r="K13" s="123"/>
    </row>
    <row r="14" spans="1:11" x14ac:dyDescent="0.3">
      <c r="A14" s="122">
        <v>115</v>
      </c>
      <c r="B14" s="122">
        <v>11500</v>
      </c>
      <c r="C14" s="77" t="s">
        <v>395</v>
      </c>
      <c r="D14" s="122">
        <v>111</v>
      </c>
      <c r="E14" s="122">
        <v>11100</v>
      </c>
      <c r="F14" s="77" t="s">
        <v>405</v>
      </c>
      <c r="G14" s="80"/>
      <c r="H14" s="131" t="s">
        <v>416</v>
      </c>
      <c r="K14" s="123"/>
    </row>
    <row r="15" spans="1:11" x14ac:dyDescent="0.3">
      <c r="A15" s="122">
        <v>116</v>
      </c>
      <c r="B15" s="122">
        <v>11600</v>
      </c>
      <c r="C15" s="77" t="s">
        <v>31</v>
      </c>
      <c r="D15" s="122">
        <v>111</v>
      </c>
      <c r="E15" s="122">
        <v>11100</v>
      </c>
      <c r="F15" s="77" t="s">
        <v>405</v>
      </c>
      <c r="G15" s="80"/>
      <c r="H15" s="122" t="s">
        <v>512</v>
      </c>
      <c r="I15" s="77" t="s">
        <v>301</v>
      </c>
      <c r="K15" s="123"/>
    </row>
    <row r="16" spans="1:11" x14ac:dyDescent="0.3">
      <c r="A16" s="122">
        <v>117</v>
      </c>
      <c r="B16" s="122">
        <v>11700</v>
      </c>
      <c r="C16" s="77" t="s">
        <v>32</v>
      </c>
      <c r="D16" s="122">
        <v>117</v>
      </c>
      <c r="E16" s="122">
        <v>11700</v>
      </c>
      <c r="F16" s="77" t="s">
        <v>353</v>
      </c>
      <c r="G16" s="80"/>
      <c r="H16" s="85">
        <v>870</v>
      </c>
      <c r="I16" s="77" t="s">
        <v>268</v>
      </c>
      <c r="K16" s="123"/>
    </row>
    <row r="17" spans="1:76" x14ac:dyDescent="0.3">
      <c r="A17" s="122">
        <v>119</v>
      </c>
      <c r="B17" s="122">
        <v>11900</v>
      </c>
      <c r="C17" s="77" t="s">
        <v>368</v>
      </c>
      <c r="D17" s="122">
        <v>119</v>
      </c>
      <c r="E17" s="122">
        <v>11900</v>
      </c>
      <c r="F17" s="77" t="s">
        <v>462</v>
      </c>
      <c r="G17" s="80"/>
      <c r="H17" s="140">
        <v>971</v>
      </c>
      <c r="I17" s="77" t="s">
        <v>101</v>
      </c>
      <c r="K17" s="123"/>
    </row>
    <row r="18" spans="1:76" x14ac:dyDescent="0.3">
      <c r="A18" s="122">
        <v>121</v>
      </c>
      <c r="B18" s="122">
        <v>12100</v>
      </c>
      <c r="C18" s="77" t="s">
        <v>33</v>
      </c>
      <c r="D18" s="122">
        <v>119</v>
      </c>
      <c r="E18" s="122">
        <v>11900</v>
      </c>
      <c r="F18" s="77" t="s">
        <v>462</v>
      </c>
      <c r="G18" s="80"/>
      <c r="H18" s="122">
        <v>980</v>
      </c>
      <c r="I18" s="77" t="s">
        <v>414</v>
      </c>
      <c r="K18" s="123"/>
    </row>
    <row r="19" spans="1:76" x14ac:dyDescent="0.3">
      <c r="A19" s="122">
        <v>122</v>
      </c>
      <c r="B19" s="122">
        <v>12200</v>
      </c>
      <c r="C19" s="77" t="s">
        <v>34</v>
      </c>
      <c r="D19" s="122">
        <v>122</v>
      </c>
      <c r="E19" s="122">
        <v>12200</v>
      </c>
      <c r="F19" s="77" t="s">
        <v>328</v>
      </c>
      <c r="G19" s="80"/>
      <c r="H19" s="122">
        <v>989</v>
      </c>
      <c r="I19" s="77" t="s">
        <v>351</v>
      </c>
      <c r="K19" s="123"/>
    </row>
    <row r="20" spans="1:76" x14ac:dyDescent="0.3">
      <c r="A20" s="122">
        <v>123</v>
      </c>
      <c r="B20" s="122">
        <v>12300</v>
      </c>
      <c r="C20" s="77" t="s">
        <v>35</v>
      </c>
      <c r="D20" s="122">
        <v>123</v>
      </c>
      <c r="E20" s="122">
        <v>12300</v>
      </c>
      <c r="F20" s="77" t="s">
        <v>422</v>
      </c>
      <c r="G20" s="130"/>
      <c r="H20" s="122">
        <v>995</v>
      </c>
      <c r="I20" s="77" t="s">
        <v>388</v>
      </c>
      <c r="K20" s="123"/>
    </row>
    <row r="21" spans="1:76" s="142" customFormat="1" x14ac:dyDescent="0.3">
      <c r="A21" s="122">
        <v>125</v>
      </c>
      <c r="B21" s="122">
        <v>12500</v>
      </c>
      <c r="C21" s="77" t="s">
        <v>36</v>
      </c>
      <c r="D21" s="122">
        <v>111</v>
      </c>
      <c r="E21" s="122">
        <v>11100</v>
      </c>
      <c r="F21" s="77" t="s">
        <v>405</v>
      </c>
      <c r="G21" s="80"/>
      <c r="H21" s="131" t="s">
        <v>465</v>
      </c>
      <c r="I21" s="141"/>
      <c r="J21" s="121"/>
      <c r="K21" s="123"/>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row>
    <row r="22" spans="1:76" x14ac:dyDescent="0.3">
      <c r="A22" s="122">
        <v>127</v>
      </c>
      <c r="B22" s="122">
        <v>12700</v>
      </c>
      <c r="C22" s="77" t="s">
        <v>37</v>
      </c>
      <c r="D22" s="122">
        <v>127</v>
      </c>
      <c r="E22" s="122">
        <v>12700</v>
      </c>
      <c r="F22" s="77" t="s">
        <v>513</v>
      </c>
      <c r="G22" s="80"/>
      <c r="H22" s="122">
        <v>14800</v>
      </c>
      <c r="I22" s="77" t="s">
        <v>43</v>
      </c>
      <c r="K22" s="123"/>
    </row>
    <row r="23" spans="1:76" x14ac:dyDescent="0.3">
      <c r="A23" s="143">
        <v>128</v>
      </c>
      <c r="B23" s="143">
        <v>12800</v>
      </c>
      <c r="C23" s="144" t="s">
        <v>514</v>
      </c>
      <c r="D23" s="143">
        <v>912</v>
      </c>
      <c r="E23" s="143">
        <v>91200</v>
      </c>
      <c r="F23" s="144" t="s">
        <v>329</v>
      </c>
      <c r="G23" s="145" t="s">
        <v>459</v>
      </c>
      <c r="H23" s="122">
        <v>85600</v>
      </c>
      <c r="I23" s="77" t="s">
        <v>446</v>
      </c>
      <c r="K23" s="123"/>
    </row>
    <row r="24" spans="1:76" x14ac:dyDescent="0.3">
      <c r="A24" s="122">
        <v>129</v>
      </c>
      <c r="B24" s="122">
        <v>12900</v>
      </c>
      <c r="C24" s="77" t="s">
        <v>38</v>
      </c>
      <c r="D24" s="122">
        <v>129</v>
      </c>
      <c r="E24" s="122">
        <v>12900</v>
      </c>
      <c r="F24" s="77" t="s">
        <v>463</v>
      </c>
      <c r="G24" s="80"/>
      <c r="H24" s="146"/>
      <c r="I24" s="141"/>
      <c r="K24" s="123"/>
    </row>
    <row r="25" spans="1:76" x14ac:dyDescent="0.3">
      <c r="A25" s="122">
        <v>132</v>
      </c>
      <c r="B25" s="122">
        <v>13200</v>
      </c>
      <c r="C25" s="77" t="s">
        <v>296</v>
      </c>
      <c r="D25" s="122">
        <v>132</v>
      </c>
      <c r="E25" s="122">
        <v>13200</v>
      </c>
      <c r="F25" s="77" t="s">
        <v>362</v>
      </c>
      <c r="G25" s="80"/>
      <c r="H25" s="146"/>
      <c r="I25" s="141"/>
      <c r="K25" s="123"/>
    </row>
    <row r="26" spans="1:76" x14ac:dyDescent="0.3">
      <c r="A26" s="122">
        <v>133</v>
      </c>
      <c r="B26" s="122">
        <v>13300</v>
      </c>
      <c r="C26" s="77" t="s">
        <v>39</v>
      </c>
      <c r="D26" s="122">
        <v>133</v>
      </c>
      <c r="E26" s="122">
        <v>13300</v>
      </c>
      <c r="F26" s="77" t="s">
        <v>330</v>
      </c>
      <c r="G26" s="80"/>
      <c r="H26" s="146"/>
      <c r="I26" s="139"/>
      <c r="K26" s="123"/>
    </row>
    <row r="27" spans="1:76" x14ac:dyDescent="0.3">
      <c r="A27" s="122">
        <v>136</v>
      </c>
      <c r="B27" s="122">
        <v>13600</v>
      </c>
      <c r="C27" s="77" t="s">
        <v>40</v>
      </c>
      <c r="D27" s="122">
        <v>136</v>
      </c>
      <c r="E27" s="122">
        <v>13600</v>
      </c>
      <c r="F27" s="77" t="s">
        <v>464</v>
      </c>
      <c r="G27" s="80"/>
      <c r="K27" s="123"/>
    </row>
    <row r="28" spans="1:76" x14ac:dyDescent="0.3">
      <c r="A28" s="122">
        <v>140</v>
      </c>
      <c r="B28" s="122">
        <v>14000</v>
      </c>
      <c r="C28" s="77" t="s">
        <v>41</v>
      </c>
      <c r="D28" s="122">
        <v>140</v>
      </c>
      <c r="E28" s="122">
        <v>14000</v>
      </c>
      <c r="F28" s="77" t="s">
        <v>515</v>
      </c>
      <c r="G28" s="80"/>
      <c r="I28" s="79"/>
      <c r="K28" s="123"/>
    </row>
    <row r="29" spans="1:76" ht="31.8" x14ac:dyDescent="0.3">
      <c r="A29" s="122">
        <v>141</v>
      </c>
      <c r="B29" s="122">
        <v>14100</v>
      </c>
      <c r="C29" s="77" t="s">
        <v>369</v>
      </c>
      <c r="D29" s="122">
        <v>141</v>
      </c>
      <c r="E29" s="122">
        <v>14100</v>
      </c>
      <c r="F29" s="77" t="s">
        <v>331</v>
      </c>
      <c r="G29" s="82" t="s">
        <v>396</v>
      </c>
      <c r="H29" s="147"/>
      <c r="I29" s="79"/>
      <c r="K29" s="123"/>
    </row>
    <row r="30" spans="1:76" x14ac:dyDescent="0.3">
      <c r="A30" s="122">
        <v>142</v>
      </c>
      <c r="B30" s="122">
        <v>14200</v>
      </c>
      <c r="C30" s="77" t="s">
        <v>297</v>
      </c>
      <c r="D30" s="122">
        <v>107</v>
      </c>
      <c r="E30" s="122">
        <v>10700</v>
      </c>
      <c r="F30" s="77" t="s">
        <v>509</v>
      </c>
      <c r="G30" s="80"/>
      <c r="H30" s="148"/>
      <c r="I30" s="141"/>
      <c r="K30" s="123"/>
    </row>
    <row r="31" spans="1:76" x14ac:dyDescent="0.3">
      <c r="A31" s="122">
        <v>143</v>
      </c>
      <c r="B31" s="122">
        <v>14300</v>
      </c>
      <c r="C31" s="77" t="s">
        <v>375</v>
      </c>
      <c r="D31" s="122">
        <v>141</v>
      </c>
      <c r="E31" s="122">
        <v>14100</v>
      </c>
      <c r="F31" s="77" t="s">
        <v>331</v>
      </c>
      <c r="G31" s="80"/>
      <c r="H31" s="138"/>
      <c r="I31" s="141"/>
      <c r="K31" s="123"/>
    </row>
    <row r="32" spans="1:76" x14ac:dyDescent="0.3">
      <c r="A32" s="122">
        <v>145</v>
      </c>
      <c r="B32" s="122">
        <v>14500</v>
      </c>
      <c r="C32" s="77" t="s">
        <v>466</v>
      </c>
      <c r="D32" s="122">
        <v>107</v>
      </c>
      <c r="E32" s="122">
        <v>10700</v>
      </c>
      <c r="F32" s="77" t="s">
        <v>509</v>
      </c>
      <c r="G32" s="80"/>
      <c r="H32" s="138"/>
      <c r="I32" s="141"/>
      <c r="K32" s="123"/>
    </row>
    <row r="33" spans="1:11" x14ac:dyDescent="0.3">
      <c r="A33" s="122">
        <v>146</v>
      </c>
      <c r="B33" s="122">
        <v>14600</v>
      </c>
      <c r="C33" s="77" t="s">
        <v>42</v>
      </c>
      <c r="D33" s="122">
        <v>146</v>
      </c>
      <c r="E33" s="122">
        <v>14600</v>
      </c>
      <c r="F33" s="77" t="s">
        <v>423</v>
      </c>
      <c r="G33" s="80"/>
      <c r="H33" s="138"/>
      <c r="I33" s="141"/>
      <c r="K33" s="123"/>
    </row>
    <row r="34" spans="1:11" x14ac:dyDescent="0.3">
      <c r="A34" s="122">
        <v>147</v>
      </c>
      <c r="B34" s="122">
        <v>14700</v>
      </c>
      <c r="C34" s="77" t="s">
        <v>298</v>
      </c>
      <c r="D34" s="122">
        <v>151</v>
      </c>
      <c r="E34" s="122">
        <v>15100</v>
      </c>
      <c r="F34" s="77" t="s">
        <v>406</v>
      </c>
      <c r="G34" s="130"/>
      <c r="H34" s="138"/>
      <c r="I34" s="141"/>
      <c r="K34" s="123"/>
    </row>
    <row r="35" spans="1:11" x14ac:dyDescent="0.3">
      <c r="A35" s="122">
        <v>148</v>
      </c>
      <c r="B35" s="122">
        <v>14800</v>
      </c>
      <c r="C35" s="77" t="s">
        <v>43</v>
      </c>
      <c r="D35" s="122">
        <v>151</v>
      </c>
      <c r="E35" s="122">
        <v>15100</v>
      </c>
      <c r="F35" s="77" t="s">
        <v>332</v>
      </c>
      <c r="G35" s="80" t="s">
        <v>516</v>
      </c>
      <c r="K35" s="123"/>
    </row>
    <row r="36" spans="1:11" x14ac:dyDescent="0.3">
      <c r="A36" s="122">
        <v>149</v>
      </c>
      <c r="B36" s="122">
        <v>14900</v>
      </c>
      <c r="C36" s="77" t="s">
        <v>44</v>
      </c>
      <c r="D36" s="122">
        <v>129</v>
      </c>
      <c r="E36" s="122">
        <v>12900</v>
      </c>
      <c r="F36" s="77" t="s">
        <v>463</v>
      </c>
      <c r="G36" s="80"/>
      <c r="K36" s="123"/>
    </row>
    <row r="37" spans="1:11" x14ac:dyDescent="0.3">
      <c r="A37" s="122">
        <v>151</v>
      </c>
      <c r="B37" s="122">
        <v>15100</v>
      </c>
      <c r="C37" s="77" t="s">
        <v>45</v>
      </c>
      <c r="D37" s="122">
        <v>151</v>
      </c>
      <c r="E37" s="122">
        <v>15100</v>
      </c>
      <c r="F37" s="77" t="s">
        <v>332</v>
      </c>
      <c r="G37" s="80"/>
      <c r="K37" s="123"/>
    </row>
    <row r="38" spans="1:11" x14ac:dyDescent="0.3">
      <c r="A38" s="122">
        <v>152</v>
      </c>
      <c r="B38" s="122">
        <v>15200</v>
      </c>
      <c r="C38" s="77" t="s">
        <v>46</v>
      </c>
      <c r="D38" s="122">
        <v>152</v>
      </c>
      <c r="E38" s="122">
        <v>15200</v>
      </c>
      <c r="F38" s="77" t="s">
        <v>333</v>
      </c>
      <c r="G38" s="80"/>
      <c r="K38" s="123"/>
    </row>
    <row r="39" spans="1:11" x14ac:dyDescent="0.3">
      <c r="A39" s="122">
        <v>154</v>
      </c>
      <c r="B39" s="122">
        <v>15400</v>
      </c>
      <c r="C39" s="77" t="s">
        <v>47</v>
      </c>
      <c r="D39" s="122">
        <v>154</v>
      </c>
      <c r="E39" s="122">
        <v>15400</v>
      </c>
      <c r="F39" s="77" t="s">
        <v>424</v>
      </c>
      <c r="G39" s="80"/>
      <c r="K39" s="123"/>
    </row>
    <row r="40" spans="1:11" x14ac:dyDescent="0.3">
      <c r="A40" s="122">
        <v>155</v>
      </c>
      <c r="B40" s="122">
        <v>15500</v>
      </c>
      <c r="C40" s="77" t="s">
        <v>48</v>
      </c>
      <c r="D40" s="122">
        <v>152</v>
      </c>
      <c r="E40" s="122">
        <v>15200</v>
      </c>
      <c r="F40" s="77" t="s">
        <v>333</v>
      </c>
      <c r="G40" s="80"/>
      <c r="K40" s="123"/>
    </row>
    <row r="41" spans="1:11" x14ac:dyDescent="0.3">
      <c r="A41" s="122">
        <v>156</v>
      </c>
      <c r="B41" s="122">
        <v>15600</v>
      </c>
      <c r="C41" s="77" t="s">
        <v>49</v>
      </c>
      <c r="D41" s="122">
        <v>156</v>
      </c>
      <c r="E41" s="122">
        <v>15600</v>
      </c>
      <c r="F41" s="77" t="s">
        <v>517</v>
      </c>
      <c r="G41" s="80"/>
      <c r="H41" s="138"/>
      <c r="I41" s="141"/>
      <c r="K41" s="123"/>
    </row>
    <row r="42" spans="1:11" x14ac:dyDescent="0.3">
      <c r="A42" s="122">
        <v>157</v>
      </c>
      <c r="B42" s="122">
        <v>15700</v>
      </c>
      <c r="C42" s="77" t="s">
        <v>50</v>
      </c>
      <c r="D42" s="122">
        <v>157</v>
      </c>
      <c r="E42" s="122">
        <v>15700</v>
      </c>
      <c r="F42" s="77" t="s">
        <v>376</v>
      </c>
      <c r="G42" s="80"/>
      <c r="H42" s="138"/>
      <c r="I42" s="141"/>
      <c r="K42" s="123"/>
    </row>
    <row r="43" spans="1:11" x14ac:dyDescent="0.3">
      <c r="A43" s="122">
        <v>158</v>
      </c>
      <c r="B43" s="122">
        <v>15800</v>
      </c>
      <c r="C43" s="77" t="s">
        <v>51</v>
      </c>
      <c r="D43" s="122">
        <v>158</v>
      </c>
      <c r="E43" s="122">
        <v>15800</v>
      </c>
      <c r="F43" s="77" t="s">
        <v>467</v>
      </c>
      <c r="G43" s="80"/>
      <c r="H43" s="83"/>
      <c r="I43" s="79"/>
      <c r="K43" s="123"/>
    </row>
    <row r="44" spans="1:11" x14ac:dyDescent="0.3">
      <c r="A44" s="122">
        <v>160</v>
      </c>
      <c r="B44" s="122">
        <v>16000</v>
      </c>
      <c r="C44" s="77" t="s">
        <v>52</v>
      </c>
      <c r="D44" s="122">
        <v>111</v>
      </c>
      <c r="E44" s="122">
        <v>11100</v>
      </c>
      <c r="F44" s="77" t="s">
        <v>405</v>
      </c>
      <c r="G44" s="80"/>
      <c r="H44" s="83"/>
      <c r="I44" s="79"/>
      <c r="K44" s="123"/>
    </row>
    <row r="45" spans="1:11" x14ac:dyDescent="0.3">
      <c r="A45" s="122">
        <v>161</v>
      </c>
      <c r="B45" s="122">
        <v>16100</v>
      </c>
      <c r="C45" s="77" t="s">
        <v>53</v>
      </c>
      <c r="D45" s="122">
        <v>161</v>
      </c>
      <c r="E45" s="122">
        <v>16100</v>
      </c>
      <c r="F45" s="77" t="s">
        <v>334</v>
      </c>
      <c r="G45" s="80"/>
      <c r="H45" s="147"/>
      <c r="I45" s="79"/>
      <c r="K45" s="123"/>
    </row>
    <row r="46" spans="1:11" x14ac:dyDescent="0.3">
      <c r="A46" s="122">
        <v>162</v>
      </c>
      <c r="B46" s="122">
        <v>16200</v>
      </c>
      <c r="C46" s="77" t="s">
        <v>54</v>
      </c>
      <c r="D46" s="122">
        <v>151</v>
      </c>
      <c r="E46" s="122">
        <v>15100</v>
      </c>
      <c r="F46" s="77" t="s">
        <v>332</v>
      </c>
      <c r="G46" s="130"/>
      <c r="H46" s="83"/>
      <c r="I46" s="79"/>
      <c r="K46" s="123"/>
    </row>
    <row r="47" spans="1:11" x14ac:dyDescent="0.3">
      <c r="A47" s="149">
        <v>164</v>
      </c>
      <c r="B47" s="122">
        <v>16400</v>
      </c>
      <c r="C47" s="77" t="s">
        <v>373</v>
      </c>
      <c r="D47" s="122">
        <v>129</v>
      </c>
      <c r="E47" s="122">
        <v>12900</v>
      </c>
      <c r="F47" s="77" t="s">
        <v>463</v>
      </c>
      <c r="G47" s="80"/>
      <c r="H47" s="83"/>
      <c r="I47" s="79"/>
      <c r="K47" s="123"/>
    </row>
    <row r="48" spans="1:11" x14ac:dyDescent="0.3">
      <c r="A48" s="122">
        <v>165</v>
      </c>
      <c r="B48" s="122">
        <v>16500</v>
      </c>
      <c r="C48" s="77" t="s">
        <v>354</v>
      </c>
      <c r="D48" s="122">
        <v>165</v>
      </c>
      <c r="E48" s="122">
        <v>16500</v>
      </c>
      <c r="F48" s="77" t="s">
        <v>377</v>
      </c>
      <c r="G48" s="80"/>
      <c r="H48" s="147"/>
      <c r="I48" s="79"/>
      <c r="K48" s="123"/>
    </row>
    <row r="49" spans="1:11" x14ac:dyDescent="0.3">
      <c r="A49" s="122">
        <v>166</v>
      </c>
      <c r="B49" s="122">
        <v>16600</v>
      </c>
      <c r="C49" s="77" t="s">
        <v>55</v>
      </c>
      <c r="D49" s="122">
        <v>119</v>
      </c>
      <c r="E49" s="122">
        <v>11900</v>
      </c>
      <c r="F49" s="77" t="s">
        <v>462</v>
      </c>
      <c r="G49" s="80"/>
      <c r="H49" s="79"/>
      <c r="I49" s="79"/>
      <c r="K49" s="123"/>
    </row>
    <row r="50" spans="1:11" x14ac:dyDescent="0.3">
      <c r="A50" s="122">
        <v>167</v>
      </c>
      <c r="B50" s="122">
        <v>16700</v>
      </c>
      <c r="C50" s="77" t="s">
        <v>499</v>
      </c>
      <c r="D50" s="85">
        <v>167</v>
      </c>
      <c r="E50" s="85">
        <v>16700</v>
      </c>
      <c r="F50" s="77" t="s">
        <v>518</v>
      </c>
      <c r="G50" s="80" t="s">
        <v>519</v>
      </c>
      <c r="H50" s="79"/>
      <c r="I50" s="79"/>
      <c r="K50" s="123"/>
    </row>
    <row r="51" spans="1:11" x14ac:dyDescent="0.3">
      <c r="A51" s="122">
        <v>171</v>
      </c>
      <c r="B51" s="122">
        <v>17100</v>
      </c>
      <c r="C51" s="77" t="s">
        <v>56</v>
      </c>
      <c r="D51" s="122">
        <v>171</v>
      </c>
      <c r="E51" s="122">
        <v>17100</v>
      </c>
      <c r="F51" s="77" t="s">
        <v>520</v>
      </c>
      <c r="G51" s="80"/>
      <c r="H51" s="79"/>
      <c r="I51" s="79"/>
      <c r="K51" s="123"/>
    </row>
    <row r="52" spans="1:11" x14ac:dyDescent="0.3">
      <c r="A52" s="122">
        <v>172</v>
      </c>
      <c r="B52" s="122">
        <v>17200</v>
      </c>
      <c r="C52" s="77" t="s">
        <v>299</v>
      </c>
      <c r="D52" s="122">
        <v>172</v>
      </c>
      <c r="E52" s="122">
        <v>17200</v>
      </c>
      <c r="F52" s="77" t="s">
        <v>468</v>
      </c>
      <c r="G52" s="80"/>
      <c r="H52" s="147"/>
      <c r="I52" s="79"/>
      <c r="K52" s="123"/>
    </row>
    <row r="53" spans="1:11" x14ac:dyDescent="0.3">
      <c r="A53" s="122">
        <v>174</v>
      </c>
      <c r="B53" s="122">
        <v>17400</v>
      </c>
      <c r="C53" s="77" t="s">
        <v>57</v>
      </c>
      <c r="D53" s="122">
        <v>174</v>
      </c>
      <c r="E53" s="122">
        <v>17400</v>
      </c>
      <c r="F53" s="77" t="s">
        <v>397</v>
      </c>
      <c r="G53" s="130"/>
      <c r="H53" s="83"/>
      <c r="I53" s="79"/>
      <c r="K53" s="123"/>
    </row>
    <row r="54" spans="1:11" x14ac:dyDescent="0.3">
      <c r="A54" s="122">
        <v>180</v>
      </c>
      <c r="B54" s="122">
        <v>18000</v>
      </c>
      <c r="C54" s="77" t="s">
        <v>58</v>
      </c>
      <c r="D54" s="122">
        <v>119</v>
      </c>
      <c r="E54" s="149">
        <v>11900</v>
      </c>
      <c r="F54" s="77" t="s">
        <v>462</v>
      </c>
      <c r="G54" s="80"/>
      <c r="H54" s="83"/>
      <c r="I54" s="79"/>
      <c r="K54" s="123"/>
    </row>
    <row r="55" spans="1:11" x14ac:dyDescent="0.3">
      <c r="A55" s="122">
        <v>181</v>
      </c>
      <c r="B55" s="122">
        <v>18100</v>
      </c>
      <c r="C55" s="77" t="s">
        <v>59</v>
      </c>
      <c r="D55" s="122">
        <v>181</v>
      </c>
      <c r="E55" s="122">
        <v>18100</v>
      </c>
      <c r="F55" s="77" t="s">
        <v>521</v>
      </c>
      <c r="G55" s="130"/>
      <c r="H55" s="83"/>
      <c r="I55" s="141"/>
      <c r="K55" s="123"/>
    </row>
    <row r="56" spans="1:11" x14ac:dyDescent="0.3">
      <c r="A56" s="122">
        <v>182</v>
      </c>
      <c r="B56" s="122">
        <v>18200</v>
      </c>
      <c r="C56" s="77" t="s">
        <v>60</v>
      </c>
      <c r="D56" s="122">
        <v>182</v>
      </c>
      <c r="E56" s="122">
        <v>18200</v>
      </c>
      <c r="F56" s="77" t="s">
        <v>469</v>
      </c>
      <c r="G56" s="80"/>
      <c r="H56" s="83"/>
      <c r="I56" s="79"/>
      <c r="K56" s="123"/>
    </row>
    <row r="57" spans="1:11" x14ac:dyDescent="0.3">
      <c r="A57" s="122">
        <v>183</v>
      </c>
      <c r="B57" s="122">
        <v>18300</v>
      </c>
      <c r="C57" s="77" t="s">
        <v>470</v>
      </c>
      <c r="D57" s="122">
        <v>119</v>
      </c>
      <c r="E57" s="122">
        <v>11900</v>
      </c>
      <c r="F57" s="77" t="s">
        <v>462</v>
      </c>
      <c r="G57" s="80"/>
      <c r="H57" s="83"/>
      <c r="I57" s="79"/>
      <c r="K57" s="123"/>
    </row>
    <row r="58" spans="1:11" x14ac:dyDescent="0.3">
      <c r="A58" s="122">
        <v>185</v>
      </c>
      <c r="B58" s="122">
        <v>18500</v>
      </c>
      <c r="C58" s="77" t="s">
        <v>61</v>
      </c>
      <c r="D58" s="122">
        <v>119</v>
      </c>
      <c r="E58" s="122">
        <v>11900</v>
      </c>
      <c r="F58" s="77" t="s">
        <v>462</v>
      </c>
      <c r="G58" s="80"/>
      <c r="I58" s="79"/>
      <c r="K58" s="123"/>
    </row>
    <row r="59" spans="1:11" x14ac:dyDescent="0.3">
      <c r="A59" s="122">
        <v>186</v>
      </c>
      <c r="B59" s="122">
        <v>18600</v>
      </c>
      <c r="C59" s="77" t="s">
        <v>62</v>
      </c>
      <c r="D59" s="122">
        <v>119</v>
      </c>
      <c r="E59" s="122">
        <v>11900</v>
      </c>
      <c r="F59" s="77" t="s">
        <v>462</v>
      </c>
      <c r="G59" s="80"/>
      <c r="H59" s="83"/>
      <c r="I59" s="79"/>
      <c r="K59" s="123"/>
    </row>
    <row r="60" spans="1:11" x14ac:dyDescent="0.3">
      <c r="A60" s="122">
        <v>187</v>
      </c>
      <c r="B60" s="122">
        <v>18700</v>
      </c>
      <c r="C60" s="77" t="s">
        <v>471</v>
      </c>
      <c r="D60" s="122">
        <v>119</v>
      </c>
      <c r="E60" s="122">
        <v>11900</v>
      </c>
      <c r="F60" s="77" t="s">
        <v>462</v>
      </c>
      <c r="G60" s="80"/>
      <c r="H60" s="83"/>
      <c r="I60" s="79"/>
      <c r="K60" s="123"/>
    </row>
    <row r="61" spans="1:11" x14ac:dyDescent="0.3">
      <c r="A61" s="122">
        <v>188</v>
      </c>
      <c r="B61" s="122">
        <v>18800</v>
      </c>
      <c r="C61" s="77" t="s">
        <v>63</v>
      </c>
      <c r="D61" s="122">
        <v>119</v>
      </c>
      <c r="E61" s="122">
        <v>11900</v>
      </c>
      <c r="F61" s="77" t="s">
        <v>462</v>
      </c>
      <c r="G61" s="80"/>
      <c r="H61" s="83"/>
      <c r="I61" s="79"/>
      <c r="K61" s="123"/>
    </row>
    <row r="62" spans="1:11" x14ac:dyDescent="0.3">
      <c r="A62" s="122">
        <v>190</v>
      </c>
      <c r="B62" s="122">
        <v>19000</v>
      </c>
      <c r="C62" s="77" t="s">
        <v>64</v>
      </c>
      <c r="D62" s="122">
        <v>119</v>
      </c>
      <c r="E62" s="122">
        <v>11900</v>
      </c>
      <c r="F62" s="77" t="s">
        <v>462</v>
      </c>
      <c r="G62" s="80"/>
      <c r="H62" s="79"/>
      <c r="I62" s="79"/>
      <c r="K62" s="123"/>
    </row>
    <row r="63" spans="1:11" x14ac:dyDescent="0.3">
      <c r="A63" s="122">
        <v>191</v>
      </c>
      <c r="B63" s="122">
        <v>19100</v>
      </c>
      <c r="C63" s="77" t="s">
        <v>306</v>
      </c>
      <c r="D63" s="122">
        <v>191</v>
      </c>
      <c r="E63" s="122">
        <v>19100</v>
      </c>
      <c r="F63" s="77" t="s">
        <v>426</v>
      </c>
      <c r="G63" s="130"/>
      <c r="H63" s="147"/>
      <c r="I63" s="79"/>
      <c r="K63" s="123"/>
    </row>
    <row r="64" spans="1:11" x14ac:dyDescent="0.3">
      <c r="A64" s="122">
        <v>192</v>
      </c>
      <c r="B64" s="122">
        <v>19200</v>
      </c>
      <c r="C64" s="77" t="s">
        <v>65</v>
      </c>
      <c r="D64" s="122">
        <v>119</v>
      </c>
      <c r="E64" s="122">
        <v>11900</v>
      </c>
      <c r="F64" s="77" t="s">
        <v>462</v>
      </c>
      <c r="G64" s="80"/>
      <c r="H64" s="147"/>
      <c r="I64" s="79"/>
      <c r="K64" s="123"/>
    </row>
    <row r="65" spans="1:11" x14ac:dyDescent="0.3">
      <c r="A65" s="122">
        <v>193</v>
      </c>
      <c r="B65" s="122">
        <v>19300</v>
      </c>
      <c r="C65" s="77" t="s">
        <v>66</v>
      </c>
      <c r="D65" s="122">
        <v>119</v>
      </c>
      <c r="E65" s="122">
        <v>11900</v>
      </c>
      <c r="F65" s="77" t="s">
        <v>462</v>
      </c>
      <c r="G65" s="80"/>
      <c r="H65" s="83"/>
      <c r="I65" s="79"/>
      <c r="K65" s="123"/>
    </row>
    <row r="66" spans="1:11" x14ac:dyDescent="0.3">
      <c r="A66" s="122">
        <v>194</v>
      </c>
      <c r="B66" s="122">
        <v>19400</v>
      </c>
      <c r="C66" s="77" t="s">
        <v>67</v>
      </c>
      <c r="D66" s="122">
        <v>194</v>
      </c>
      <c r="E66" s="122">
        <v>19400</v>
      </c>
      <c r="F66" s="77" t="s">
        <v>427</v>
      </c>
      <c r="G66" s="130"/>
      <c r="H66" s="83"/>
      <c r="I66" s="79"/>
      <c r="K66" s="123"/>
    </row>
    <row r="67" spans="1:11" x14ac:dyDescent="0.3">
      <c r="A67" s="122">
        <v>195</v>
      </c>
      <c r="B67" s="122">
        <v>19500</v>
      </c>
      <c r="C67" s="77" t="s">
        <v>428</v>
      </c>
      <c r="D67" s="122">
        <v>119</v>
      </c>
      <c r="E67" s="122">
        <v>11900</v>
      </c>
      <c r="F67" s="77" t="s">
        <v>462</v>
      </c>
      <c r="G67" s="80"/>
      <c r="H67" s="83"/>
      <c r="I67" s="79"/>
      <c r="K67" s="123"/>
    </row>
    <row r="68" spans="1:11" x14ac:dyDescent="0.3">
      <c r="A68" s="122">
        <v>197</v>
      </c>
      <c r="B68" s="122">
        <v>19700</v>
      </c>
      <c r="C68" s="77" t="s">
        <v>316</v>
      </c>
      <c r="D68" s="122">
        <v>201</v>
      </c>
      <c r="E68" s="122">
        <v>20100</v>
      </c>
      <c r="F68" s="77" t="s">
        <v>472</v>
      </c>
      <c r="G68" s="80"/>
      <c r="H68" s="83"/>
      <c r="I68" s="79"/>
      <c r="K68" s="123"/>
    </row>
    <row r="69" spans="1:11" x14ac:dyDescent="0.3">
      <c r="A69" s="122">
        <v>199</v>
      </c>
      <c r="B69" s="122">
        <v>19900</v>
      </c>
      <c r="C69" s="77" t="s">
        <v>307</v>
      </c>
      <c r="D69" s="122">
        <v>199</v>
      </c>
      <c r="E69" s="122">
        <v>19900</v>
      </c>
      <c r="F69" s="77" t="s">
        <v>335</v>
      </c>
      <c r="G69" s="130"/>
      <c r="H69" s="141"/>
      <c r="I69" s="79"/>
      <c r="K69" s="123"/>
    </row>
    <row r="70" spans="1:11" ht="31.8" x14ac:dyDescent="0.3">
      <c r="A70" s="122">
        <v>200</v>
      </c>
      <c r="B70" s="122">
        <v>20000</v>
      </c>
      <c r="C70" s="77" t="s">
        <v>378</v>
      </c>
      <c r="D70" s="122">
        <v>201</v>
      </c>
      <c r="E70" s="122">
        <v>20100</v>
      </c>
      <c r="F70" s="77" t="s">
        <v>472</v>
      </c>
      <c r="G70" s="81" t="s">
        <v>398</v>
      </c>
      <c r="H70" s="83"/>
      <c r="I70" s="79"/>
      <c r="K70" s="123"/>
    </row>
    <row r="71" spans="1:11" x14ac:dyDescent="0.3">
      <c r="A71" s="122">
        <v>201</v>
      </c>
      <c r="B71" s="122">
        <v>20100</v>
      </c>
      <c r="C71" s="77" t="s">
        <v>390</v>
      </c>
      <c r="D71" s="122">
        <v>201</v>
      </c>
      <c r="E71" s="122">
        <v>20100</v>
      </c>
      <c r="F71" s="77" t="s">
        <v>472</v>
      </c>
      <c r="I71" s="79"/>
      <c r="K71" s="123"/>
    </row>
    <row r="72" spans="1:11" x14ac:dyDescent="0.3">
      <c r="A72" s="122">
        <v>202</v>
      </c>
      <c r="B72" s="122">
        <v>20200</v>
      </c>
      <c r="C72" s="77" t="s">
        <v>68</v>
      </c>
      <c r="D72" s="122">
        <v>202</v>
      </c>
      <c r="E72" s="122">
        <v>20200</v>
      </c>
      <c r="F72" s="77" t="s">
        <v>522</v>
      </c>
      <c r="G72" s="80"/>
      <c r="H72" s="83"/>
      <c r="I72" s="79"/>
      <c r="K72" s="123"/>
    </row>
    <row r="73" spans="1:11" x14ac:dyDescent="0.3">
      <c r="A73" s="122">
        <v>203</v>
      </c>
      <c r="B73" s="122">
        <v>20300</v>
      </c>
      <c r="C73" s="77" t="s">
        <v>336</v>
      </c>
      <c r="D73" s="122">
        <v>262</v>
      </c>
      <c r="E73" s="122">
        <v>26200</v>
      </c>
      <c r="F73" s="77" t="s">
        <v>425</v>
      </c>
      <c r="G73" s="80"/>
      <c r="I73" s="79"/>
      <c r="K73" s="123"/>
    </row>
    <row r="74" spans="1:11" x14ac:dyDescent="0.3">
      <c r="A74" s="122">
        <v>218</v>
      </c>
      <c r="B74" s="122">
        <v>21800</v>
      </c>
      <c r="C74" s="77" t="s">
        <v>300</v>
      </c>
      <c r="D74" s="122">
        <v>218</v>
      </c>
      <c r="E74" s="122">
        <v>21800</v>
      </c>
      <c r="F74" s="77" t="s">
        <v>152</v>
      </c>
      <c r="G74" s="130"/>
      <c r="H74" s="83"/>
      <c r="I74" s="79"/>
      <c r="K74" s="123"/>
    </row>
    <row r="75" spans="1:11" x14ac:dyDescent="0.3">
      <c r="A75" s="122">
        <v>222</v>
      </c>
      <c r="B75" s="122">
        <v>22200</v>
      </c>
      <c r="C75" s="77" t="s">
        <v>355</v>
      </c>
      <c r="D75" s="122">
        <v>222</v>
      </c>
      <c r="E75" s="122">
        <v>22200</v>
      </c>
      <c r="F75" s="77" t="s">
        <v>523</v>
      </c>
      <c r="G75" s="130"/>
      <c r="H75" s="83"/>
      <c r="I75" s="79"/>
      <c r="K75" s="123"/>
    </row>
    <row r="76" spans="1:11" x14ac:dyDescent="0.3">
      <c r="A76" s="122">
        <v>223</v>
      </c>
      <c r="B76" s="122">
        <v>22300</v>
      </c>
      <c r="C76" s="77" t="s">
        <v>69</v>
      </c>
      <c r="D76" s="122">
        <v>223</v>
      </c>
      <c r="E76" s="122">
        <v>22300</v>
      </c>
      <c r="F76" s="77" t="s">
        <v>473</v>
      </c>
      <c r="G76" s="130"/>
      <c r="H76" s="83"/>
      <c r="I76" s="79"/>
      <c r="K76" s="123"/>
    </row>
    <row r="77" spans="1:11" x14ac:dyDescent="0.3">
      <c r="A77" s="122">
        <v>226</v>
      </c>
      <c r="B77" s="122">
        <v>22600</v>
      </c>
      <c r="C77" s="77" t="s">
        <v>70</v>
      </c>
      <c r="D77" s="122">
        <v>151</v>
      </c>
      <c r="E77" s="122">
        <v>15100</v>
      </c>
      <c r="F77" s="77" t="s">
        <v>407</v>
      </c>
      <c r="G77" s="150"/>
      <c r="H77" s="83"/>
      <c r="I77" s="79"/>
      <c r="K77" s="123"/>
    </row>
    <row r="78" spans="1:11" x14ac:dyDescent="0.3">
      <c r="A78" s="122">
        <v>233</v>
      </c>
      <c r="B78" s="122">
        <v>23300</v>
      </c>
      <c r="C78" s="77" t="s">
        <v>71</v>
      </c>
      <c r="D78" s="122">
        <v>233</v>
      </c>
      <c r="E78" s="122">
        <v>23300</v>
      </c>
      <c r="F78" s="77" t="s">
        <v>337</v>
      </c>
      <c r="G78" s="130"/>
      <c r="H78" s="83"/>
      <c r="I78" s="79"/>
      <c r="K78" s="123"/>
    </row>
    <row r="79" spans="1:11" x14ac:dyDescent="0.3">
      <c r="A79" s="122">
        <v>238</v>
      </c>
      <c r="B79" s="122">
        <v>23800</v>
      </c>
      <c r="C79" s="77" t="s">
        <v>72</v>
      </c>
      <c r="D79" s="122">
        <v>238</v>
      </c>
      <c r="E79" s="122">
        <v>23800</v>
      </c>
      <c r="F79" s="77" t="s">
        <v>524</v>
      </c>
      <c r="G79" s="130"/>
      <c r="H79" s="83"/>
      <c r="I79" s="79"/>
      <c r="K79" s="123"/>
    </row>
    <row r="80" spans="1:11" x14ac:dyDescent="0.3">
      <c r="A80" s="122">
        <v>239</v>
      </c>
      <c r="B80" s="122">
        <v>23900</v>
      </c>
      <c r="C80" s="77" t="s">
        <v>73</v>
      </c>
      <c r="D80" s="122">
        <v>239</v>
      </c>
      <c r="E80" s="122">
        <v>23900</v>
      </c>
      <c r="F80" s="77" t="s">
        <v>525</v>
      </c>
      <c r="G80" s="130"/>
      <c r="H80" s="83"/>
      <c r="I80" s="79"/>
      <c r="K80" s="123"/>
    </row>
    <row r="81" spans="1:11" x14ac:dyDescent="0.3">
      <c r="A81" s="122">
        <v>244</v>
      </c>
      <c r="B81" s="122">
        <v>24400</v>
      </c>
      <c r="C81" s="77" t="s">
        <v>370</v>
      </c>
      <c r="D81" s="122">
        <v>244</v>
      </c>
      <c r="E81" s="122">
        <v>24400</v>
      </c>
      <c r="F81" s="77" t="s">
        <v>474</v>
      </c>
      <c r="G81" s="80"/>
      <c r="H81" s="83"/>
      <c r="I81" s="79"/>
      <c r="K81" s="123"/>
    </row>
    <row r="82" spans="1:11" x14ac:dyDescent="0.3">
      <c r="A82" s="122">
        <v>245</v>
      </c>
      <c r="B82" s="122">
        <v>24500</v>
      </c>
      <c r="C82" s="77" t="s">
        <v>309</v>
      </c>
      <c r="D82" s="122">
        <v>245</v>
      </c>
      <c r="E82" s="122">
        <v>24500</v>
      </c>
      <c r="F82" s="77" t="s">
        <v>338</v>
      </c>
      <c r="G82" s="130"/>
      <c r="H82" s="83"/>
      <c r="I82" s="79"/>
      <c r="K82" s="123"/>
    </row>
    <row r="83" spans="1:11" x14ac:dyDescent="0.3">
      <c r="A83" s="122">
        <v>262</v>
      </c>
      <c r="B83" s="122">
        <v>26200</v>
      </c>
      <c r="C83" s="77" t="s">
        <v>356</v>
      </c>
      <c r="D83" s="122">
        <v>262</v>
      </c>
      <c r="E83" s="122">
        <v>26200</v>
      </c>
      <c r="F83" s="77" t="s">
        <v>425</v>
      </c>
      <c r="G83" s="80"/>
      <c r="H83" s="83"/>
      <c r="I83" s="79"/>
      <c r="K83" s="123"/>
    </row>
    <row r="84" spans="1:11" x14ac:dyDescent="0.3">
      <c r="A84" s="122">
        <v>263</v>
      </c>
      <c r="B84" s="122">
        <v>26300</v>
      </c>
      <c r="C84" s="77" t="s">
        <v>318</v>
      </c>
      <c r="D84" s="122">
        <v>262</v>
      </c>
      <c r="E84" s="122">
        <v>26200</v>
      </c>
      <c r="F84" s="77" t="s">
        <v>473</v>
      </c>
      <c r="G84" s="80"/>
      <c r="H84" s="83"/>
      <c r="I84" s="79"/>
      <c r="K84" s="123"/>
    </row>
    <row r="85" spans="1:11" x14ac:dyDescent="0.3">
      <c r="A85" s="122">
        <v>301</v>
      </c>
      <c r="B85" s="122">
        <v>30100</v>
      </c>
      <c r="C85" s="77" t="s">
        <v>357</v>
      </c>
      <c r="D85" s="122">
        <v>301</v>
      </c>
      <c r="E85" s="122">
        <v>30100</v>
      </c>
      <c r="F85" s="77" t="s">
        <v>429</v>
      </c>
      <c r="G85" s="130"/>
      <c r="H85" s="83"/>
      <c r="I85" s="79"/>
      <c r="K85" s="123"/>
    </row>
    <row r="86" spans="1:11" x14ac:dyDescent="0.3">
      <c r="A86" s="122">
        <v>307</v>
      </c>
      <c r="B86" s="122">
        <v>30700</v>
      </c>
      <c r="C86" s="77" t="s">
        <v>379</v>
      </c>
      <c r="D86" s="122">
        <v>301</v>
      </c>
      <c r="E86" s="122">
        <v>30100</v>
      </c>
      <c r="F86" s="77" t="s">
        <v>429</v>
      </c>
      <c r="G86" s="130"/>
      <c r="H86" s="141"/>
      <c r="I86" s="79"/>
      <c r="K86" s="123"/>
    </row>
    <row r="87" spans="1:11" x14ac:dyDescent="0.3">
      <c r="A87" s="122">
        <v>312</v>
      </c>
      <c r="B87" s="122">
        <v>31200</v>
      </c>
      <c r="C87" s="77" t="s">
        <v>380</v>
      </c>
      <c r="D87" s="122">
        <v>119</v>
      </c>
      <c r="E87" s="122">
        <v>11900</v>
      </c>
      <c r="F87" s="77" t="s">
        <v>462</v>
      </c>
      <c r="G87" s="80"/>
      <c r="H87" s="141"/>
      <c r="I87" s="79"/>
      <c r="K87" s="123"/>
    </row>
    <row r="88" spans="1:11" x14ac:dyDescent="0.3">
      <c r="A88" s="122">
        <v>327</v>
      </c>
      <c r="B88" s="122">
        <v>32700</v>
      </c>
      <c r="C88" s="77" t="s">
        <v>500</v>
      </c>
      <c r="D88" s="85">
        <v>327</v>
      </c>
      <c r="E88" s="85">
        <v>32700</v>
      </c>
      <c r="F88" s="77"/>
      <c r="G88" s="80" t="s">
        <v>519</v>
      </c>
      <c r="H88" s="83"/>
      <c r="I88" s="79"/>
      <c r="K88" s="123"/>
    </row>
    <row r="89" spans="1:11" x14ac:dyDescent="0.3">
      <c r="A89" s="122">
        <v>330</v>
      </c>
      <c r="B89" s="122">
        <v>33000</v>
      </c>
      <c r="C89" s="77" t="s">
        <v>74</v>
      </c>
      <c r="D89" s="122">
        <v>107</v>
      </c>
      <c r="E89" s="122">
        <v>10700</v>
      </c>
      <c r="F89" s="77" t="s">
        <v>509</v>
      </c>
      <c r="G89" s="80"/>
      <c r="H89" s="83"/>
      <c r="I89" s="79"/>
      <c r="K89" s="123"/>
    </row>
    <row r="90" spans="1:11" x14ac:dyDescent="0.3">
      <c r="A90" s="122">
        <v>350</v>
      </c>
      <c r="B90" s="122">
        <v>35000</v>
      </c>
      <c r="C90" s="77" t="s">
        <v>358</v>
      </c>
      <c r="D90" s="122">
        <v>350</v>
      </c>
      <c r="E90" s="122">
        <v>35000</v>
      </c>
      <c r="F90" s="77" t="s">
        <v>526</v>
      </c>
      <c r="G90" s="80"/>
      <c r="H90" s="141"/>
      <c r="I90" s="79"/>
      <c r="K90" s="123"/>
    </row>
    <row r="91" spans="1:11" x14ac:dyDescent="0.3">
      <c r="A91" s="122">
        <v>400</v>
      </c>
      <c r="B91" s="122">
        <v>40000</v>
      </c>
      <c r="C91" s="77" t="s">
        <v>430</v>
      </c>
      <c r="D91" s="122">
        <v>425</v>
      </c>
      <c r="E91" s="122">
        <v>42500</v>
      </c>
      <c r="F91" s="77" t="s">
        <v>475</v>
      </c>
      <c r="G91" s="80"/>
      <c r="H91" s="141"/>
      <c r="I91" s="79"/>
      <c r="K91" s="123"/>
    </row>
    <row r="92" spans="1:11" x14ac:dyDescent="0.3">
      <c r="A92" s="122">
        <v>402</v>
      </c>
      <c r="B92" s="122">
        <v>40200</v>
      </c>
      <c r="C92" s="77" t="s">
        <v>75</v>
      </c>
      <c r="D92" s="122">
        <v>402</v>
      </c>
      <c r="E92" s="122">
        <v>40200</v>
      </c>
      <c r="F92" s="77" t="s">
        <v>381</v>
      </c>
      <c r="G92" s="80"/>
      <c r="H92" s="83"/>
      <c r="I92" s="79"/>
      <c r="K92" s="123"/>
    </row>
    <row r="93" spans="1:11" x14ac:dyDescent="0.3">
      <c r="A93" s="122">
        <v>403</v>
      </c>
      <c r="B93" s="122">
        <v>40300</v>
      </c>
      <c r="C93" s="77" t="s">
        <v>408</v>
      </c>
      <c r="D93" s="122">
        <v>403</v>
      </c>
      <c r="E93" s="122">
        <v>40300</v>
      </c>
      <c r="F93" s="77" t="s">
        <v>476</v>
      </c>
      <c r="G93" s="80"/>
      <c r="H93" s="83"/>
      <c r="I93" s="79"/>
      <c r="K93" s="123"/>
    </row>
    <row r="94" spans="1:11" x14ac:dyDescent="0.3">
      <c r="A94" s="122">
        <v>405</v>
      </c>
      <c r="B94" s="122">
        <v>40500</v>
      </c>
      <c r="C94" s="77" t="s">
        <v>77</v>
      </c>
      <c r="D94" s="122">
        <v>151</v>
      </c>
      <c r="E94" s="122">
        <v>15100</v>
      </c>
      <c r="F94" s="77" t="s">
        <v>431</v>
      </c>
      <c r="G94" s="130"/>
      <c r="H94" s="141"/>
      <c r="I94" s="79"/>
      <c r="K94" s="123"/>
    </row>
    <row r="95" spans="1:11" x14ac:dyDescent="0.3">
      <c r="A95" s="122">
        <v>409</v>
      </c>
      <c r="B95" s="122">
        <v>40900</v>
      </c>
      <c r="C95" s="77" t="s">
        <v>432</v>
      </c>
      <c r="D95" s="122">
        <v>409</v>
      </c>
      <c r="E95" s="122">
        <v>40900</v>
      </c>
      <c r="F95" s="77" t="s">
        <v>477</v>
      </c>
      <c r="G95" s="80"/>
      <c r="H95" s="83"/>
      <c r="I95" s="79"/>
      <c r="K95" s="123"/>
    </row>
    <row r="96" spans="1:11" x14ac:dyDescent="0.3">
      <c r="A96" s="122">
        <v>411</v>
      </c>
      <c r="B96" s="122">
        <v>41100</v>
      </c>
      <c r="C96" s="77" t="s">
        <v>78</v>
      </c>
      <c r="D96" s="122">
        <v>411</v>
      </c>
      <c r="E96" s="122">
        <v>41100</v>
      </c>
      <c r="F96" s="77" t="s">
        <v>433</v>
      </c>
      <c r="G96" s="80"/>
      <c r="H96" s="83"/>
      <c r="I96" s="79"/>
      <c r="K96" s="123"/>
    </row>
    <row r="97" spans="1:11" x14ac:dyDescent="0.3">
      <c r="A97" s="122">
        <v>413</v>
      </c>
      <c r="B97" s="122">
        <v>41300</v>
      </c>
      <c r="C97" s="77" t="s">
        <v>348</v>
      </c>
      <c r="D97" s="85">
        <v>413</v>
      </c>
      <c r="E97" s="85">
        <v>41300</v>
      </c>
      <c r="F97" s="77" t="s">
        <v>339</v>
      </c>
      <c r="G97" s="80"/>
      <c r="H97" s="83"/>
      <c r="I97" s="79"/>
      <c r="K97" s="123"/>
    </row>
    <row r="98" spans="1:11" x14ac:dyDescent="0.3">
      <c r="A98" s="122">
        <v>417</v>
      </c>
      <c r="B98" s="122">
        <v>41700</v>
      </c>
      <c r="C98" s="77" t="s">
        <v>79</v>
      </c>
      <c r="D98" s="122">
        <v>417</v>
      </c>
      <c r="E98" s="122">
        <v>41700</v>
      </c>
      <c r="F98" s="77" t="s">
        <v>478</v>
      </c>
      <c r="G98" s="80"/>
      <c r="H98" s="83"/>
      <c r="I98" s="79"/>
      <c r="K98" s="123"/>
    </row>
    <row r="99" spans="1:11" x14ac:dyDescent="0.3">
      <c r="A99" s="122">
        <v>423</v>
      </c>
      <c r="B99" s="122">
        <v>42300</v>
      </c>
      <c r="C99" s="77" t="s">
        <v>266</v>
      </c>
      <c r="D99" s="122">
        <v>423</v>
      </c>
      <c r="E99" s="122">
        <v>42300</v>
      </c>
      <c r="F99" s="77" t="s">
        <v>527</v>
      </c>
      <c r="G99" s="80"/>
      <c r="H99" s="83"/>
      <c r="I99" s="79"/>
      <c r="K99" s="123"/>
    </row>
    <row r="100" spans="1:11" x14ac:dyDescent="0.3">
      <c r="A100" s="122">
        <v>425</v>
      </c>
      <c r="B100" s="122">
        <v>42500</v>
      </c>
      <c r="C100" s="77" t="s">
        <v>80</v>
      </c>
      <c r="D100" s="122">
        <v>425</v>
      </c>
      <c r="E100" s="122">
        <v>42500</v>
      </c>
      <c r="F100" s="77" t="s">
        <v>528</v>
      </c>
      <c r="G100" s="80"/>
      <c r="H100" s="141"/>
      <c r="I100" s="79"/>
      <c r="K100" s="123"/>
    </row>
    <row r="101" spans="1:11" x14ac:dyDescent="0.3">
      <c r="A101" s="122">
        <v>440</v>
      </c>
      <c r="B101" s="122">
        <v>44000</v>
      </c>
      <c r="C101" s="77" t="s">
        <v>81</v>
      </c>
      <c r="D101" s="122">
        <v>440</v>
      </c>
      <c r="E101" s="122">
        <v>44000</v>
      </c>
      <c r="F101" s="77" t="s">
        <v>434</v>
      </c>
      <c r="G101" s="80"/>
      <c r="H101" s="141"/>
      <c r="I101" s="79"/>
      <c r="K101" s="123"/>
    </row>
    <row r="102" spans="1:11" x14ac:dyDescent="0.3">
      <c r="A102" s="122">
        <v>454</v>
      </c>
      <c r="B102" s="122">
        <v>45400</v>
      </c>
      <c r="C102" s="77" t="s">
        <v>294</v>
      </c>
      <c r="D102" s="122">
        <v>119</v>
      </c>
      <c r="E102" s="122">
        <v>11900</v>
      </c>
      <c r="F102" s="77" t="s">
        <v>462</v>
      </c>
      <c r="G102" s="80"/>
      <c r="H102" s="83"/>
      <c r="I102" s="79"/>
      <c r="K102" s="123"/>
    </row>
    <row r="103" spans="1:11" x14ac:dyDescent="0.3">
      <c r="A103" s="122">
        <v>501</v>
      </c>
      <c r="B103" s="122">
        <v>50100</v>
      </c>
      <c r="C103" s="77" t="s">
        <v>82</v>
      </c>
      <c r="D103" s="122">
        <v>501</v>
      </c>
      <c r="E103" s="122">
        <v>50100</v>
      </c>
      <c r="F103" s="77" t="s">
        <v>399</v>
      </c>
      <c r="G103" s="80"/>
      <c r="H103" s="83"/>
      <c r="I103" s="79"/>
      <c r="K103" s="123"/>
    </row>
    <row r="104" spans="1:11" x14ac:dyDescent="0.3">
      <c r="A104" s="122">
        <v>503</v>
      </c>
      <c r="B104" s="122">
        <v>50300</v>
      </c>
      <c r="C104" s="77" t="s">
        <v>479</v>
      </c>
      <c r="D104" s="122">
        <v>501</v>
      </c>
      <c r="E104" s="122">
        <v>50100</v>
      </c>
      <c r="F104" s="77" t="s">
        <v>399</v>
      </c>
      <c r="G104" s="80"/>
      <c r="H104" s="83"/>
      <c r="I104" s="79"/>
      <c r="K104" s="123"/>
    </row>
    <row r="105" spans="1:11" x14ac:dyDescent="0.3">
      <c r="A105" s="122">
        <v>505</v>
      </c>
      <c r="B105" s="122">
        <v>50500</v>
      </c>
      <c r="C105" s="77" t="s">
        <v>313</v>
      </c>
      <c r="D105" s="122">
        <v>505</v>
      </c>
      <c r="E105" s="122">
        <v>50500</v>
      </c>
      <c r="F105" s="77" t="s">
        <v>480</v>
      </c>
      <c r="G105" s="80"/>
      <c r="H105" s="83"/>
      <c r="I105" s="79"/>
      <c r="K105" s="123"/>
    </row>
    <row r="106" spans="1:11" x14ac:dyDescent="0.3">
      <c r="A106" s="122">
        <v>506</v>
      </c>
      <c r="B106" s="122">
        <v>50600</v>
      </c>
      <c r="C106" s="77" t="s">
        <v>83</v>
      </c>
      <c r="D106" s="122">
        <v>154</v>
      </c>
      <c r="E106" s="122">
        <v>15400</v>
      </c>
      <c r="F106" s="77" t="s">
        <v>424</v>
      </c>
      <c r="G106" s="80"/>
      <c r="H106" s="83"/>
      <c r="I106" s="79"/>
      <c r="K106" s="123"/>
    </row>
    <row r="107" spans="1:11" x14ac:dyDescent="0.3">
      <c r="A107" s="122">
        <v>530</v>
      </c>
      <c r="B107" s="122">
        <v>53000</v>
      </c>
      <c r="C107" s="77" t="s">
        <v>236</v>
      </c>
      <c r="D107" s="122">
        <v>154</v>
      </c>
      <c r="E107" s="122">
        <v>15400</v>
      </c>
      <c r="F107" s="77" t="s">
        <v>424</v>
      </c>
      <c r="G107" s="80"/>
      <c r="H107" s="141"/>
      <c r="I107" s="79"/>
      <c r="K107" s="123"/>
    </row>
    <row r="108" spans="1:11" x14ac:dyDescent="0.3">
      <c r="A108" s="122">
        <v>601</v>
      </c>
      <c r="B108" s="122">
        <v>60100</v>
      </c>
      <c r="C108" s="77" t="s">
        <v>84</v>
      </c>
      <c r="D108" s="122">
        <v>601</v>
      </c>
      <c r="E108" s="122">
        <v>60100</v>
      </c>
      <c r="F108" s="77" t="s">
        <v>481</v>
      </c>
      <c r="G108" s="80"/>
      <c r="H108" s="141"/>
      <c r="I108" s="79"/>
      <c r="K108" s="123"/>
    </row>
    <row r="109" spans="1:11" x14ac:dyDescent="0.3">
      <c r="A109" s="122">
        <v>602</v>
      </c>
      <c r="B109" s="122">
        <v>60200</v>
      </c>
      <c r="C109" s="77" t="s">
        <v>314</v>
      </c>
      <c r="D109" s="122">
        <v>602</v>
      </c>
      <c r="E109" s="122">
        <v>60200</v>
      </c>
      <c r="F109" s="77" t="s">
        <v>435</v>
      </c>
      <c r="G109" s="80"/>
      <c r="H109" s="141"/>
      <c r="I109" s="79"/>
      <c r="K109" s="123"/>
    </row>
    <row r="110" spans="1:11" x14ac:dyDescent="0.3">
      <c r="A110" s="122">
        <v>606</v>
      </c>
      <c r="B110" s="122">
        <v>60600</v>
      </c>
      <c r="C110" s="77" t="s">
        <v>319</v>
      </c>
      <c r="D110" s="122">
        <v>262</v>
      </c>
      <c r="E110" s="122">
        <v>26200</v>
      </c>
      <c r="F110" s="77" t="s">
        <v>425</v>
      </c>
      <c r="G110" s="80"/>
      <c r="H110" s="141"/>
      <c r="I110" s="79"/>
      <c r="K110" s="123"/>
    </row>
    <row r="111" spans="1:11" x14ac:dyDescent="0.3">
      <c r="A111" s="122">
        <v>701</v>
      </c>
      <c r="B111" s="122">
        <v>70100</v>
      </c>
      <c r="C111" s="77" t="s">
        <v>371</v>
      </c>
      <c r="D111" s="122">
        <v>701</v>
      </c>
      <c r="E111" s="122">
        <v>70100</v>
      </c>
      <c r="F111" s="77" t="s">
        <v>340</v>
      </c>
      <c r="G111" s="80"/>
      <c r="H111" s="141"/>
      <c r="I111" s="79"/>
      <c r="K111" s="123"/>
    </row>
    <row r="112" spans="1:11" x14ac:dyDescent="0.3">
      <c r="A112" s="122">
        <v>702</v>
      </c>
      <c r="B112" s="122">
        <v>70200</v>
      </c>
      <c r="C112" s="77" t="s">
        <v>359</v>
      </c>
      <c r="D112" s="122">
        <v>262</v>
      </c>
      <c r="E112" s="122">
        <v>26200</v>
      </c>
      <c r="F112" s="77" t="s">
        <v>425</v>
      </c>
      <c r="G112" s="80"/>
      <c r="H112" s="141"/>
      <c r="I112" s="79"/>
      <c r="K112" s="123"/>
    </row>
    <row r="113" spans="1:11" ht="90" customHeight="1" x14ac:dyDescent="0.3">
      <c r="A113" s="122">
        <v>711</v>
      </c>
      <c r="B113" s="122">
        <v>71100</v>
      </c>
      <c r="C113" s="77" t="s">
        <v>85</v>
      </c>
      <c r="D113" s="122">
        <v>711</v>
      </c>
      <c r="E113" s="122">
        <v>71100</v>
      </c>
      <c r="F113" s="77" t="s">
        <v>400</v>
      </c>
      <c r="G113" s="80"/>
      <c r="H113" s="141"/>
      <c r="I113" s="79"/>
      <c r="K113" s="123"/>
    </row>
    <row r="114" spans="1:11" x14ac:dyDescent="0.3">
      <c r="A114" s="122">
        <v>720</v>
      </c>
      <c r="B114" s="122">
        <v>72000</v>
      </c>
      <c r="C114" s="77" t="s">
        <v>449</v>
      </c>
      <c r="D114" s="122">
        <v>720</v>
      </c>
      <c r="E114" s="122">
        <v>72000</v>
      </c>
      <c r="F114" s="77" t="s">
        <v>382</v>
      </c>
      <c r="G114" s="80"/>
      <c r="H114" s="141"/>
      <c r="I114" s="79"/>
      <c r="K114" s="123"/>
    </row>
    <row r="115" spans="1:11" x14ac:dyDescent="0.3">
      <c r="A115" s="122">
        <v>751</v>
      </c>
      <c r="B115" s="122">
        <v>75100</v>
      </c>
      <c r="C115" s="77" t="s">
        <v>360</v>
      </c>
      <c r="D115" s="122">
        <v>262</v>
      </c>
      <c r="E115" s="122">
        <v>26200</v>
      </c>
      <c r="F115" s="77" t="s">
        <v>425</v>
      </c>
      <c r="G115" s="80"/>
      <c r="H115" s="141"/>
      <c r="I115" s="79"/>
      <c r="K115" s="123"/>
    </row>
    <row r="116" spans="1:11" x14ac:dyDescent="0.3">
      <c r="A116" s="122">
        <v>765</v>
      </c>
      <c r="B116" s="122">
        <v>76500</v>
      </c>
      <c r="C116" s="77" t="s">
        <v>86</v>
      </c>
      <c r="D116" s="122">
        <v>765</v>
      </c>
      <c r="E116" s="122">
        <v>76500</v>
      </c>
      <c r="F116" s="77" t="s">
        <v>409</v>
      </c>
      <c r="G116" s="80"/>
      <c r="H116" s="141"/>
      <c r="I116" s="79"/>
      <c r="K116" s="123"/>
    </row>
    <row r="117" spans="1:11" x14ac:dyDescent="0.3">
      <c r="A117" s="122">
        <v>777</v>
      </c>
      <c r="B117" s="122">
        <v>77700</v>
      </c>
      <c r="C117" s="77" t="s">
        <v>87</v>
      </c>
      <c r="D117" s="122">
        <v>777</v>
      </c>
      <c r="E117" s="122">
        <v>77700</v>
      </c>
      <c r="F117" s="77" t="s">
        <v>341</v>
      </c>
      <c r="G117" s="80"/>
      <c r="H117" s="141"/>
      <c r="I117" s="79"/>
      <c r="K117" s="123"/>
    </row>
    <row r="118" spans="1:11" x14ac:dyDescent="0.3">
      <c r="A118" s="122">
        <v>778</v>
      </c>
      <c r="B118" s="122">
        <v>77800</v>
      </c>
      <c r="C118" s="77" t="s">
        <v>88</v>
      </c>
      <c r="D118" s="122">
        <v>778</v>
      </c>
      <c r="E118" s="122">
        <v>77800</v>
      </c>
      <c r="F118" s="77" t="s">
        <v>193</v>
      </c>
      <c r="G118" s="80"/>
      <c r="H118" s="141"/>
      <c r="I118" s="79"/>
      <c r="K118" s="123"/>
    </row>
    <row r="119" spans="1:11" x14ac:dyDescent="0.3">
      <c r="A119" s="122">
        <v>820</v>
      </c>
      <c r="B119" s="122">
        <v>82000</v>
      </c>
      <c r="C119" s="77" t="s">
        <v>89</v>
      </c>
      <c r="D119" s="122">
        <v>107</v>
      </c>
      <c r="E119" s="122">
        <v>10700</v>
      </c>
      <c r="F119" s="77" t="s">
        <v>509</v>
      </c>
      <c r="G119" s="80"/>
      <c r="H119" s="141"/>
      <c r="I119" s="79"/>
      <c r="K119" s="123"/>
    </row>
    <row r="120" spans="1:11" x14ac:dyDescent="0.3">
      <c r="A120" s="122">
        <v>834</v>
      </c>
      <c r="B120" s="122">
        <v>83400</v>
      </c>
      <c r="C120" s="77" t="s">
        <v>320</v>
      </c>
      <c r="D120" s="122">
        <v>107</v>
      </c>
      <c r="E120" s="122">
        <v>10700</v>
      </c>
      <c r="F120" s="77" t="s">
        <v>509</v>
      </c>
      <c r="G120" s="80"/>
      <c r="H120" s="141"/>
      <c r="I120" s="79"/>
      <c r="K120" s="123"/>
    </row>
    <row r="121" spans="1:11" x14ac:dyDescent="0.3">
      <c r="A121" s="122">
        <v>836</v>
      </c>
      <c r="B121" s="122">
        <v>83600</v>
      </c>
      <c r="C121" s="77" t="s">
        <v>383</v>
      </c>
      <c r="D121" s="122">
        <v>119</v>
      </c>
      <c r="E121" s="122">
        <v>11900</v>
      </c>
      <c r="F121" s="77" t="s">
        <v>462</v>
      </c>
      <c r="G121" s="80"/>
      <c r="H121" s="141"/>
      <c r="I121" s="79"/>
      <c r="K121" s="123"/>
    </row>
    <row r="122" spans="1:11" x14ac:dyDescent="0.3">
      <c r="A122" s="122">
        <v>839</v>
      </c>
      <c r="B122" s="122">
        <v>83900</v>
      </c>
      <c r="C122" s="77" t="s">
        <v>90</v>
      </c>
      <c r="D122" s="122">
        <v>107</v>
      </c>
      <c r="E122" s="122">
        <v>10700</v>
      </c>
      <c r="F122" s="77" t="s">
        <v>509</v>
      </c>
      <c r="G122" s="80"/>
      <c r="H122" s="141"/>
      <c r="I122" s="79"/>
      <c r="K122" s="123"/>
    </row>
    <row r="123" spans="1:11" x14ac:dyDescent="0.3">
      <c r="A123" s="122">
        <v>840</v>
      </c>
      <c r="B123" s="122">
        <v>84000</v>
      </c>
      <c r="C123" s="77" t="s">
        <v>267</v>
      </c>
      <c r="D123" s="122">
        <v>107</v>
      </c>
      <c r="E123" s="122">
        <v>10700</v>
      </c>
      <c r="F123" s="77" t="s">
        <v>509</v>
      </c>
      <c r="G123" s="80"/>
      <c r="H123" s="141"/>
      <c r="I123" s="79"/>
      <c r="K123" s="123"/>
    </row>
    <row r="124" spans="1:11" x14ac:dyDescent="0.3">
      <c r="A124" s="122">
        <v>841</v>
      </c>
      <c r="B124" s="122">
        <v>84100</v>
      </c>
      <c r="C124" s="77" t="s">
        <v>91</v>
      </c>
      <c r="D124" s="122">
        <v>841</v>
      </c>
      <c r="E124" s="122">
        <v>84100</v>
      </c>
      <c r="F124" s="77" t="s">
        <v>529</v>
      </c>
      <c r="G124" s="80"/>
      <c r="H124" s="141"/>
      <c r="I124" s="79"/>
      <c r="K124" s="123"/>
    </row>
    <row r="125" spans="1:11" x14ac:dyDescent="0.3">
      <c r="A125" s="122">
        <v>842</v>
      </c>
      <c r="B125" s="122">
        <v>84200</v>
      </c>
      <c r="C125" s="77" t="s">
        <v>92</v>
      </c>
      <c r="D125" s="122">
        <v>107</v>
      </c>
      <c r="E125" s="122">
        <v>10700</v>
      </c>
      <c r="F125" s="77" t="s">
        <v>509</v>
      </c>
      <c r="G125" s="80"/>
      <c r="H125" s="141"/>
      <c r="I125" s="79"/>
      <c r="K125" s="123"/>
    </row>
    <row r="126" spans="1:11" x14ac:dyDescent="0.3">
      <c r="A126" s="122">
        <v>844</v>
      </c>
      <c r="B126" s="122">
        <v>84400</v>
      </c>
      <c r="C126" s="77" t="s">
        <v>93</v>
      </c>
      <c r="D126" s="122">
        <v>107</v>
      </c>
      <c r="E126" s="122">
        <v>10700</v>
      </c>
      <c r="F126" s="77" t="s">
        <v>509</v>
      </c>
      <c r="G126" s="80"/>
      <c r="H126" s="141"/>
      <c r="I126" s="79"/>
      <c r="K126" s="123"/>
    </row>
    <row r="127" spans="1:11" x14ac:dyDescent="0.3">
      <c r="A127" s="122">
        <v>845</v>
      </c>
      <c r="B127" s="122">
        <v>84500</v>
      </c>
      <c r="C127" s="77" t="s">
        <v>391</v>
      </c>
      <c r="D127" s="122">
        <v>107</v>
      </c>
      <c r="E127" s="122">
        <v>10700</v>
      </c>
      <c r="F127" s="77" t="s">
        <v>509</v>
      </c>
      <c r="G127" s="80"/>
      <c r="H127" s="83"/>
      <c r="I127" s="79"/>
      <c r="K127" s="123"/>
    </row>
    <row r="128" spans="1:11" x14ac:dyDescent="0.3">
      <c r="A128" s="122">
        <v>847</v>
      </c>
      <c r="B128" s="122">
        <v>84700</v>
      </c>
      <c r="C128" s="77" t="s">
        <v>321</v>
      </c>
      <c r="D128" s="122">
        <v>107</v>
      </c>
      <c r="E128" s="122">
        <v>10700</v>
      </c>
      <c r="F128" s="77" t="s">
        <v>509</v>
      </c>
      <c r="G128" s="80"/>
      <c r="H128" s="83"/>
      <c r="I128" s="79"/>
      <c r="K128" s="123"/>
    </row>
    <row r="129" spans="1:11" x14ac:dyDescent="0.3">
      <c r="A129" s="122">
        <v>848</v>
      </c>
      <c r="B129" s="122">
        <v>84800</v>
      </c>
      <c r="C129" s="77" t="s">
        <v>94</v>
      </c>
      <c r="D129" s="122">
        <v>848</v>
      </c>
      <c r="E129" s="122">
        <v>84800</v>
      </c>
      <c r="F129" s="77" t="s">
        <v>436</v>
      </c>
      <c r="G129" s="80"/>
      <c r="H129" s="83"/>
      <c r="I129" s="79"/>
      <c r="K129" s="123"/>
    </row>
    <row r="130" spans="1:11" x14ac:dyDescent="0.3">
      <c r="A130" s="122">
        <v>856</v>
      </c>
      <c r="B130" s="122">
        <v>85600</v>
      </c>
      <c r="C130" s="77" t="s">
        <v>446</v>
      </c>
      <c r="D130" s="85">
        <v>720</v>
      </c>
      <c r="E130" s="85">
        <v>72000</v>
      </c>
      <c r="F130" s="77" t="s">
        <v>382</v>
      </c>
      <c r="G130" s="80" t="s">
        <v>516</v>
      </c>
      <c r="H130" s="141"/>
      <c r="I130" s="79"/>
      <c r="K130" s="123"/>
    </row>
    <row r="131" spans="1:11" ht="71.25" customHeight="1" x14ac:dyDescent="0.3">
      <c r="A131" s="122">
        <v>858</v>
      </c>
      <c r="B131" s="122">
        <v>85800</v>
      </c>
      <c r="C131" s="77" t="s">
        <v>530</v>
      </c>
      <c r="D131" s="122">
        <v>107</v>
      </c>
      <c r="E131" s="122">
        <v>10700</v>
      </c>
      <c r="F131" s="77" t="s">
        <v>509</v>
      </c>
      <c r="G131" s="80"/>
      <c r="H131" s="139"/>
      <c r="I131" s="79"/>
      <c r="K131" s="123"/>
    </row>
    <row r="132" spans="1:11" x14ac:dyDescent="0.3">
      <c r="A132" s="122">
        <v>872</v>
      </c>
      <c r="B132" s="122">
        <v>87200</v>
      </c>
      <c r="C132" s="77" t="s">
        <v>384</v>
      </c>
      <c r="D132" s="122">
        <v>107</v>
      </c>
      <c r="E132" s="122">
        <v>10700</v>
      </c>
      <c r="F132" s="77" t="s">
        <v>509</v>
      </c>
      <c r="G132" s="80"/>
      <c r="H132" s="141"/>
      <c r="I132" s="79"/>
      <c r="K132" s="123"/>
    </row>
    <row r="133" spans="1:11" x14ac:dyDescent="0.3">
      <c r="A133" s="122">
        <v>876</v>
      </c>
      <c r="B133" s="122">
        <v>87600</v>
      </c>
      <c r="C133" s="77" t="s">
        <v>361</v>
      </c>
      <c r="D133" s="122">
        <v>107</v>
      </c>
      <c r="E133" s="122">
        <v>10700</v>
      </c>
      <c r="F133" s="77" t="s">
        <v>509</v>
      </c>
      <c r="G133" s="80"/>
      <c r="H133" s="83"/>
      <c r="I133" s="79"/>
      <c r="K133" s="123"/>
    </row>
    <row r="134" spans="1:11" x14ac:dyDescent="0.3">
      <c r="A134" s="122">
        <v>879</v>
      </c>
      <c r="B134" s="149">
        <v>87900</v>
      </c>
      <c r="C134" s="77" t="s">
        <v>411</v>
      </c>
      <c r="D134" s="122">
        <v>151</v>
      </c>
      <c r="E134" s="122">
        <v>15100</v>
      </c>
      <c r="F134" s="151" t="s">
        <v>332</v>
      </c>
      <c r="G134" s="80" t="s">
        <v>516</v>
      </c>
      <c r="H134" s="83"/>
      <c r="I134" s="79"/>
      <c r="K134" s="123"/>
    </row>
    <row r="135" spans="1:11" ht="31.5" customHeight="1" x14ac:dyDescent="0.3">
      <c r="A135" s="122">
        <v>880</v>
      </c>
      <c r="B135" s="149">
        <v>88000</v>
      </c>
      <c r="C135" s="135" t="s">
        <v>412</v>
      </c>
      <c r="D135" s="122">
        <v>107</v>
      </c>
      <c r="E135" s="122">
        <v>10700</v>
      </c>
      <c r="F135" s="77" t="s">
        <v>509</v>
      </c>
      <c r="G135" s="80"/>
      <c r="H135" s="83"/>
      <c r="I135" s="79"/>
      <c r="K135" s="123"/>
    </row>
    <row r="136" spans="1:11" x14ac:dyDescent="0.3">
      <c r="A136" s="122">
        <v>882</v>
      </c>
      <c r="B136" s="149">
        <v>88200</v>
      </c>
      <c r="C136" s="135" t="s">
        <v>437</v>
      </c>
      <c r="D136" s="122">
        <v>107</v>
      </c>
      <c r="E136" s="122">
        <v>10700</v>
      </c>
      <c r="F136" s="77" t="s">
        <v>509</v>
      </c>
      <c r="G136" s="80"/>
      <c r="H136" s="83"/>
      <c r="I136" s="79"/>
      <c r="K136" s="123"/>
    </row>
    <row r="137" spans="1:11" x14ac:dyDescent="0.3">
      <c r="A137" s="122">
        <v>883</v>
      </c>
      <c r="B137" s="149">
        <v>88300</v>
      </c>
      <c r="C137" s="135" t="s">
        <v>508</v>
      </c>
      <c r="D137" s="85">
        <v>107</v>
      </c>
      <c r="E137" s="85">
        <v>10700</v>
      </c>
      <c r="F137" s="77" t="s">
        <v>509</v>
      </c>
      <c r="G137" s="80" t="s">
        <v>519</v>
      </c>
      <c r="H137" s="83"/>
      <c r="I137" s="79"/>
      <c r="K137" s="123"/>
    </row>
    <row r="138" spans="1:11" x14ac:dyDescent="0.3">
      <c r="A138" s="122">
        <v>902</v>
      </c>
      <c r="B138" s="149">
        <v>90200</v>
      </c>
      <c r="C138" s="135" t="s">
        <v>438</v>
      </c>
      <c r="D138" s="122">
        <v>912</v>
      </c>
      <c r="E138" s="122">
        <v>91200</v>
      </c>
      <c r="F138" s="77" t="s">
        <v>329</v>
      </c>
      <c r="G138" s="80"/>
      <c r="H138" s="83"/>
      <c r="I138" s="79"/>
      <c r="K138" s="123"/>
    </row>
    <row r="139" spans="1:11" x14ac:dyDescent="0.3">
      <c r="A139" s="122">
        <v>903</v>
      </c>
      <c r="B139" s="149">
        <v>90300</v>
      </c>
      <c r="C139" s="135" t="s">
        <v>439</v>
      </c>
      <c r="D139" s="122">
        <v>912</v>
      </c>
      <c r="E139" s="122">
        <v>91200</v>
      </c>
      <c r="F139" s="77" t="s">
        <v>329</v>
      </c>
      <c r="G139" s="80"/>
      <c r="H139" s="83"/>
      <c r="I139" s="79"/>
      <c r="K139" s="123"/>
    </row>
    <row r="140" spans="1:11" x14ac:dyDescent="0.3">
      <c r="A140" s="122">
        <v>912</v>
      </c>
      <c r="B140" s="122">
        <v>91200</v>
      </c>
      <c r="C140" s="77" t="s">
        <v>95</v>
      </c>
      <c r="D140" s="122">
        <v>912</v>
      </c>
      <c r="E140" s="122">
        <v>91200</v>
      </c>
      <c r="F140" s="77" t="s">
        <v>329</v>
      </c>
      <c r="G140" s="80"/>
      <c r="H140" s="83"/>
      <c r="I140" s="79"/>
      <c r="K140" s="123"/>
    </row>
    <row r="141" spans="1:11" x14ac:dyDescent="0.3">
      <c r="A141" s="122">
        <v>913</v>
      </c>
      <c r="B141" s="122">
        <v>91300</v>
      </c>
      <c r="C141" s="77" t="s">
        <v>374</v>
      </c>
      <c r="D141" s="143">
        <v>912</v>
      </c>
      <c r="E141" s="122">
        <v>91200</v>
      </c>
      <c r="F141" s="77" t="s">
        <v>329</v>
      </c>
      <c r="G141" s="80"/>
      <c r="H141" s="83"/>
      <c r="I141" s="79"/>
      <c r="K141" s="123"/>
    </row>
    <row r="142" spans="1:11" x14ac:dyDescent="0.3">
      <c r="A142" s="122">
        <v>921</v>
      </c>
      <c r="B142" s="122">
        <v>92100</v>
      </c>
      <c r="C142" s="77" t="s">
        <v>96</v>
      </c>
      <c r="D142" s="122">
        <v>119</v>
      </c>
      <c r="E142" s="122">
        <v>11900</v>
      </c>
      <c r="F142" s="77" t="s">
        <v>462</v>
      </c>
      <c r="G142" s="80"/>
      <c r="H142" s="83"/>
      <c r="I142" s="79"/>
      <c r="K142" s="123"/>
    </row>
    <row r="143" spans="1:11" x14ac:dyDescent="0.3">
      <c r="A143" s="122">
        <v>922</v>
      </c>
      <c r="B143" s="122">
        <v>92200</v>
      </c>
      <c r="C143" s="77" t="s">
        <v>392</v>
      </c>
      <c r="D143" s="122">
        <v>912</v>
      </c>
      <c r="E143" s="122">
        <v>91200</v>
      </c>
      <c r="F143" s="77" t="s">
        <v>329</v>
      </c>
      <c r="G143" s="80"/>
      <c r="H143" s="83"/>
      <c r="I143" s="79"/>
      <c r="K143" s="123"/>
    </row>
    <row r="144" spans="1:11" x14ac:dyDescent="0.3">
      <c r="A144" s="122">
        <v>942</v>
      </c>
      <c r="B144" s="122">
        <v>94200</v>
      </c>
      <c r="C144" s="77" t="s">
        <v>97</v>
      </c>
      <c r="D144" s="122">
        <v>942</v>
      </c>
      <c r="E144" s="122">
        <v>94200</v>
      </c>
      <c r="F144" s="77" t="s">
        <v>401</v>
      </c>
      <c r="G144" s="82"/>
      <c r="H144" s="83"/>
      <c r="I144" s="79"/>
      <c r="K144" s="123"/>
    </row>
    <row r="145" spans="1:11" x14ac:dyDescent="0.3">
      <c r="A145" s="122">
        <v>949</v>
      </c>
      <c r="B145" s="122">
        <v>94900</v>
      </c>
      <c r="C145" s="77" t="s">
        <v>385</v>
      </c>
      <c r="D145" s="122">
        <v>122</v>
      </c>
      <c r="E145" s="122">
        <v>12200</v>
      </c>
      <c r="F145" s="77" t="s">
        <v>328</v>
      </c>
      <c r="G145" s="80"/>
      <c r="H145" s="83"/>
      <c r="I145" s="79"/>
      <c r="K145" s="123"/>
    </row>
    <row r="146" spans="1:11" x14ac:dyDescent="0.3">
      <c r="A146" s="122">
        <v>950</v>
      </c>
      <c r="B146" s="122">
        <v>95000</v>
      </c>
      <c r="C146" s="77" t="s">
        <v>386</v>
      </c>
      <c r="D146" s="122">
        <v>122</v>
      </c>
      <c r="E146" s="122">
        <v>12200</v>
      </c>
      <c r="F146" s="77" t="s">
        <v>328</v>
      </c>
      <c r="G146" s="80"/>
      <c r="K146" s="123"/>
    </row>
    <row r="147" spans="1:11" x14ac:dyDescent="0.3">
      <c r="A147" s="122">
        <v>951</v>
      </c>
      <c r="B147" s="122">
        <v>95100</v>
      </c>
      <c r="C147" s="77" t="s">
        <v>387</v>
      </c>
      <c r="D147" s="122">
        <v>122</v>
      </c>
      <c r="E147" s="122">
        <v>12200</v>
      </c>
      <c r="F147" s="77" t="s">
        <v>328</v>
      </c>
      <c r="G147" s="80"/>
      <c r="K147" s="123"/>
    </row>
    <row r="148" spans="1:11" x14ac:dyDescent="0.3">
      <c r="A148" s="122">
        <v>957</v>
      </c>
      <c r="B148" s="122">
        <v>95700</v>
      </c>
      <c r="C148" s="77" t="s">
        <v>393</v>
      </c>
      <c r="D148" s="122">
        <v>957</v>
      </c>
      <c r="E148" s="122">
        <v>95700</v>
      </c>
      <c r="F148" s="77" t="s">
        <v>199</v>
      </c>
      <c r="G148" s="80"/>
      <c r="K148" s="123"/>
    </row>
    <row r="149" spans="1:11" x14ac:dyDescent="0.3">
      <c r="A149" s="122">
        <v>960</v>
      </c>
      <c r="B149" s="122">
        <v>96000</v>
      </c>
      <c r="C149" s="77" t="s">
        <v>99</v>
      </c>
      <c r="D149" s="122">
        <v>960</v>
      </c>
      <c r="E149" s="122">
        <v>96000</v>
      </c>
      <c r="F149" s="77" t="s">
        <v>413</v>
      </c>
      <c r="G149" s="80"/>
      <c r="K149" s="123"/>
    </row>
    <row r="150" spans="1:11" x14ac:dyDescent="0.3">
      <c r="A150" s="122">
        <v>961</v>
      </c>
      <c r="B150" s="122">
        <v>96100</v>
      </c>
      <c r="C150" s="77" t="s">
        <v>100</v>
      </c>
      <c r="D150" s="122">
        <v>961</v>
      </c>
      <c r="E150" s="122">
        <v>96100</v>
      </c>
      <c r="F150" s="77" t="s">
        <v>440</v>
      </c>
      <c r="G150" s="80"/>
      <c r="K150" s="123"/>
    </row>
    <row r="151" spans="1:11" x14ac:dyDescent="0.3">
      <c r="A151" s="122">
        <v>977</v>
      </c>
      <c r="B151" s="122">
        <v>97700</v>
      </c>
      <c r="C151" s="77" t="s">
        <v>510</v>
      </c>
      <c r="D151" s="122">
        <v>977</v>
      </c>
      <c r="E151" s="122">
        <v>97700</v>
      </c>
      <c r="F151" s="77" t="s">
        <v>531</v>
      </c>
      <c r="G151" s="80" t="s">
        <v>519</v>
      </c>
      <c r="K151" s="123"/>
    </row>
    <row r="152" spans="1:11" x14ac:dyDescent="0.3">
      <c r="A152" s="122">
        <v>984</v>
      </c>
      <c r="B152" s="122">
        <v>98400</v>
      </c>
      <c r="C152" s="77" t="s">
        <v>415</v>
      </c>
      <c r="D152" s="122">
        <v>122</v>
      </c>
      <c r="E152" s="122">
        <v>12200</v>
      </c>
      <c r="F152" s="77" t="s">
        <v>328</v>
      </c>
      <c r="G152" s="80"/>
      <c r="K152" s="123"/>
    </row>
    <row r="153" spans="1:11" x14ac:dyDescent="0.3">
      <c r="A153" s="122">
        <v>994</v>
      </c>
      <c r="B153" s="122">
        <v>99400</v>
      </c>
      <c r="C153" s="77" t="s">
        <v>532</v>
      </c>
      <c r="D153" s="122">
        <v>152</v>
      </c>
      <c r="E153" s="122">
        <v>15200</v>
      </c>
      <c r="F153" s="77" t="s">
        <v>333</v>
      </c>
      <c r="G153" s="80"/>
      <c r="K153" s="123"/>
    </row>
    <row r="154" spans="1:11" x14ac:dyDescent="0.3">
      <c r="A154" s="122">
        <v>996</v>
      </c>
      <c r="B154" s="122">
        <v>99600</v>
      </c>
      <c r="C154" s="77" t="s">
        <v>533</v>
      </c>
      <c r="D154" s="122">
        <v>152</v>
      </c>
      <c r="E154" s="122">
        <v>15200</v>
      </c>
      <c r="F154" s="77" t="s">
        <v>333</v>
      </c>
      <c r="G154" s="80"/>
      <c r="K154" s="123"/>
    </row>
    <row r="155" spans="1:11" x14ac:dyDescent="0.3">
      <c r="A155" s="152">
        <v>701</v>
      </c>
      <c r="B155" s="152">
        <v>70100</v>
      </c>
      <c r="C155" s="157" t="s">
        <v>371</v>
      </c>
      <c r="D155" s="152">
        <v>701</v>
      </c>
      <c r="E155" s="152">
        <v>70100</v>
      </c>
    </row>
    <row r="156" spans="1:11" x14ac:dyDescent="0.3">
      <c r="A156" s="152">
        <v>709</v>
      </c>
      <c r="B156" s="152">
        <v>70900</v>
      </c>
      <c r="C156" s="157" t="s">
        <v>536</v>
      </c>
      <c r="D156" s="152">
        <v>701</v>
      </c>
      <c r="E156" s="152">
        <v>70100</v>
      </c>
    </row>
    <row r="157" spans="1:11" x14ac:dyDescent="0.3">
      <c r="A157" s="152">
        <v>716</v>
      </c>
      <c r="B157" s="152">
        <v>71600</v>
      </c>
      <c r="C157" s="157" t="s">
        <v>537</v>
      </c>
      <c r="D157" s="152">
        <v>701</v>
      </c>
      <c r="E157" s="152">
        <v>70100</v>
      </c>
    </row>
    <row r="158" spans="1:11" x14ac:dyDescent="0.3">
      <c r="A158" s="152">
        <v>718</v>
      </c>
      <c r="B158" s="152">
        <v>71800</v>
      </c>
      <c r="C158" s="157" t="s">
        <v>538</v>
      </c>
      <c r="D158" s="152">
        <v>701</v>
      </c>
      <c r="E158" s="152">
        <v>70100</v>
      </c>
    </row>
    <row r="159" spans="1:11" x14ac:dyDescent="0.3">
      <c r="A159" s="152">
        <v>719</v>
      </c>
      <c r="B159" s="152">
        <v>71900</v>
      </c>
      <c r="C159" s="157" t="s">
        <v>539</v>
      </c>
      <c r="D159" s="152">
        <v>701</v>
      </c>
      <c r="E159" s="152">
        <v>70100</v>
      </c>
    </row>
    <row r="160" spans="1:11" x14ac:dyDescent="0.3">
      <c r="A160" s="152">
        <v>721</v>
      </c>
      <c r="B160" s="152">
        <v>72100</v>
      </c>
      <c r="C160" s="157" t="s">
        <v>540</v>
      </c>
      <c r="D160" s="152">
        <v>701</v>
      </c>
      <c r="E160" s="152">
        <v>70100</v>
      </c>
    </row>
    <row r="161" spans="1:5" x14ac:dyDescent="0.3">
      <c r="A161" s="152">
        <v>730</v>
      </c>
      <c r="B161" s="152">
        <v>73000</v>
      </c>
      <c r="C161" s="157" t="s">
        <v>541</v>
      </c>
      <c r="D161" s="152">
        <v>701</v>
      </c>
      <c r="E161" s="152">
        <v>70100</v>
      </c>
    </row>
    <row r="162" spans="1:5" x14ac:dyDescent="0.3">
      <c r="A162" s="152">
        <v>733</v>
      </c>
      <c r="B162" s="152">
        <v>73300</v>
      </c>
      <c r="C162" s="157" t="s">
        <v>542</v>
      </c>
      <c r="D162" s="152">
        <v>701</v>
      </c>
      <c r="E162" s="152">
        <v>70100</v>
      </c>
    </row>
    <row r="163" spans="1:5" x14ac:dyDescent="0.3">
      <c r="A163" s="152">
        <v>734</v>
      </c>
      <c r="B163" s="152">
        <v>73400</v>
      </c>
      <c r="C163" s="157" t="s">
        <v>543</v>
      </c>
      <c r="D163" s="152">
        <v>701</v>
      </c>
      <c r="E163" s="152">
        <v>70100</v>
      </c>
    </row>
    <row r="164" spans="1:5" x14ac:dyDescent="0.3">
      <c r="A164" s="152">
        <v>735</v>
      </c>
      <c r="B164" s="152">
        <v>73500</v>
      </c>
      <c r="C164" s="157" t="s">
        <v>544</v>
      </c>
      <c r="D164" s="152">
        <v>701</v>
      </c>
      <c r="E164" s="152">
        <v>70100</v>
      </c>
    </row>
    <row r="165" spans="1:5" x14ac:dyDescent="0.3">
      <c r="A165" s="152">
        <v>737</v>
      </c>
      <c r="B165" s="152">
        <v>73700</v>
      </c>
      <c r="C165" s="157" t="s">
        <v>545</v>
      </c>
      <c r="D165" s="152">
        <v>701</v>
      </c>
      <c r="E165" s="152">
        <v>70100</v>
      </c>
    </row>
    <row r="166" spans="1:5" x14ac:dyDescent="0.3">
      <c r="A166" s="152">
        <v>741</v>
      </c>
      <c r="B166" s="152">
        <v>74100</v>
      </c>
      <c r="C166" s="157" t="s">
        <v>546</v>
      </c>
      <c r="D166" s="152">
        <v>701</v>
      </c>
      <c r="E166" s="152">
        <v>70100</v>
      </c>
    </row>
    <row r="167" spans="1:5" x14ac:dyDescent="0.3">
      <c r="A167" s="152">
        <v>742</v>
      </c>
      <c r="B167" s="152">
        <v>74200</v>
      </c>
      <c r="C167" s="157" t="s">
        <v>547</v>
      </c>
      <c r="D167" s="152">
        <v>701</v>
      </c>
      <c r="E167" s="152">
        <v>70100</v>
      </c>
    </row>
    <row r="168" spans="1:5" x14ac:dyDescent="0.3">
      <c r="A168" s="152">
        <v>743</v>
      </c>
      <c r="B168" s="152">
        <v>74300</v>
      </c>
      <c r="C168" s="157" t="s">
        <v>548</v>
      </c>
      <c r="D168" s="152">
        <v>701</v>
      </c>
      <c r="E168" s="152">
        <v>70100</v>
      </c>
    </row>
    <row r="169" spans="1:5" x14ac:dyDescent="0.3">
      <c r="A169" s="152">
        <v>745</v>
      </c>
      <c r="B169" s="152">
        <v>74500</v>
      </c>
      <c r="C169" s="157" t="s">
        <v>549</v>
      </c>
      <c r="D169" s="152">
        <v>701</v>
      </c>
      <c r="E169" s="152">
        <v>70100</v>
      </c>
    </row>
    <row r="170" spans="1:5" x14ac:dyDescent="0.3">
      <c r="A170" s="152">
        <v>747</v>
      </c>
      <c r="B170" s="152">
        <v>74700</v>
      </c>
      <c r="C170" s="157" t="s">
        <v>550</v>
      </c>
      <c r="D170" s="152">
        <v>701</v>
      </c>
      <c r="E170" s="152">
        <v>70100</v>
      </c>
    </row>
    <row r="171" spans="1:5" x14ac:dyDescent="0.3">
      <c r="A171" s="152">
        <v>749</v>
      </c>
      <c r="B171" s="152">
        <v>74900</v>
      </c>
      <c r="C171" s="157" t="s">
        <v>551</v>
      </c>
      <c r="D171" s="152">
        <v>701</v>
      </c>
      <c r="E171" s="152">
        <v>70100</v>
      </c>
    </row>
    <row r="172" spans="1:5" x14ac:dyDescent="0.3">
      <c r="A172" s="152">
        <v>752</v>
      </c>
      <c r="B172" s="152">
        <v>75200</v>
      </c>
      <c r="C172" s="157" t="s">
        <v>552</v>
      </c>
      <c r="D172" s="152">
        <v>701</v>
      </c>
      <c r="E172" s="152">
        <v>70100</v>
      </c>
    </row>
    <row r="173" spans="1:5" x14ac:dyDescent="0.3">
      <c r="A173" s="152">
        <v>753</v>
      </c>
      <c r="B173" s="152">
        <v>75300</v>
      </c>
      <c r="C173" s="157" t="s">
        <v>553</v>
      </c>
      <c r="D173" s="152">
        <v>701</v>
      </c>
      <c r="E173" s="152">
        <v>70100</v>
      </c>
    </row>
    <row r="174" spans="1:5" x14ac:dyDescent="0.3">
      <c r="A174" s="152">
        <v>754</v>
      </c>
      <c r="B174" s="152">
        <v>75400</v>
      </c>
      <c r="C174" s="157" t="s">
        <v>554</v>
      </c>
      <c r="D174" s="152">
        <v>701</v>
      </c>
      <c r="E174" s="152">
        <v>70100</v>
      </c>
    </row>
    <row r="175" spans="1:5" x14ac:dyDescent="0.3">
      <c r="A175" s="152">
        <v>756</v>
      </c>
      <c r="B175" s="152">
        <v>75600</v>
      </c>
      <c r="C175" s="157" t="s">
        <v>555</v>
      </c>
      <c r="D175" s="152">
        <v>701</v>
      </c>
      <c r="E175" s="152">
        <v>70100</v>
      </c>
    </row>
    <row r="176" spans="1:5" x14ac:dyDescent="0.3">
      <c r="A176" s="152">
        <v>757</v>
      </c>
      <c r="B176" s="152">
        <v>75700</v>
      </c>
      <c r="C176" s="157" t="s">
        <v>556</v>
      </c>
      <c r="D176" s="152">
        <v>701</v>
      </c>
      <c r="E176" s="152">
        <v>70100</v>
      </c>
    </row>
    <row r="177" spans="1:5" x14ac:dyDescent="0.3">
      <c r="A177" s="152">
        <v>760</v>
      </c>
      <c r="B177" s="152">
        <v>76000</v>
      </c>
      <c r="C177" s="157" t="s">
        <v>557</v>
      </c>
      <c r="D177" s="152">
        <v>701</v>
      </c>
      <c r="E177" s="152">
        <v>70100</v>
      </c>
    </row>
    <row r="178" spans="1:5" x14ac:dyDescent="0.3">
      <c r="A178" s="152">
        <v>761</v>
      </c>
      <c r="B178" s="152">
        <v>76100</v>
      </c>
      <c r="C178" s="157" t="s">
        <v>558</v>
      </c>
      <c r="D178" s="152">
        <v>701</v>
      </c>
      <c r="E178" s="152">
        <v>70100</v>
      </c>
    </row>
    <row r="179" spans="1:5" x14ac:dyDescent="0.3">
      <c r="A179" s="152">
        <v>766</v>
      </c>
      <c r="B179" s="152">
        <v>76600</v>
      </c>
      <c r="C179" s="157" t="s">
        <v>559</v>
      </c>
      <c r="D179" s="152">
        <v>701</v>
      </c>
      <c r="E179" s="152">
        <v>70100</v>
      </c>
    </row>
    <row r="180" spans="1:5" x14ac:dyDescent="0.3">
      <c r="A180" s="152">
        <v>767</v>
      </c>
      <c r="B180" s="152">
        <v>76700</v>
      </c>
      <c r="C180" s="157" t="s">
        <v>560</v>
      </c>
      <c r="D180" s="152">
        <v>701</v>
      </c>
      <c r="E180" s="152">
        <v>70100</v>
      </c>
    </row>
    <row r="181" spans="1:5" x14ac:dyDescent="0.3">
      <c r="A181" s="152">
        <v>768</v>
      </c>
      <c r="B181" s="152">
        <v>76800</v>
      </c>
      <c r="C181" s="157" t="s">
        <v>561</v>
      </c>
      <c r="D181" s="152">
        <v>701</v>
      </c>
      <c r="E181" s="152">
        <v>70100</v>
      </c>
    </row>
    <row r="182" spans="1:5" x14ac:dyDescent="0.3">
      <c r="A182" s="152">
        <v>769</v>
      </c>
      <c r="B182" s="152">
        <v>76900</v>
      </c>
      <c r="C182" s="157" t="s">
        <v>562</v>
      </c>
      <c r="D182" s="152">
        <v>701</v>
      </c>
      <c r="E182" s="152">
        <v>70100</v>
      </c>
    </row>
    <row r="183" spans="1:5" x14ac:dyDescent="0.3">
      <c r="A183" s="152">
        <v>770</v>
      </c>
      <c r="B183" s="152">
        <v>77000</v>
      </c>
      <c r="C183" s="157" t="s">
        <v>563</v>
      </c>
      <c r="D183" s="152">
        <v>701</v>
      </c>
      <c r="E183" s="152">
        <v>70100</v>
      </c>
    </row>
    <row r="184" spans="1:5" x14ac:dyDescent="0.3">
      <c r="A184" s="152">
        <v>771</v>
      </c>
      <c r="B184" s="152">
        <v>77100</v>
      </c>
      <c r="C184" s="157" t="s">
        <v>564</v>
      </c>
      <c r="D184" s="152">
        <v>701</v>
      </c>
      <c r="E184" s="152">
        <v>70100</v>
      </c>
    </row>
    <row r="185" spans="1:5" x14ac:dyDescent="0.3">
      <c r="A185" s="152">
        <v>772</v>
      </c>
      <c r="B185" s="152">
        <v>77200</v>
      </c>
      <c r="C185" s="157" t="s">
        <v>565</v>
      </c>
      <c r="D185" s="152">
        <v>701</v>
      </c>
      <c r="E185" s="152">
        <v>70100</v>
      </c>
    </row>
    <row r="186" spans="1:5" x14ac:dyDescent="0.3">
      <c r="A186" s="152">
        <v>773</v>
      </c>
      <c r="B186" s="152">
        <v>77300</v>
      </c>
      <c r="C186" s="157" t="s">
        <v>566</v>
      </c>
      <c r="D186" s="152">
        <v>701</v>
      </c>
      <c r="E186" s="152">
        <v>70100</v>
      </c>
    </row>
    <row r="187" spans="1:5" x14ac:dyDescent="0.3">
      <c r="A187" s="152">
        <v>774</v>
      </c>
      <c r="B187" s="152">
        <v>77400</v>
      </c>
      <c r="C187" s="157" t="s">
        <v>567</v>
      </c>
      <c r="D187" s="152">
        <v>701</v>
      </c>
      <c r="E187" s="152">
        <v>70100</v>
      </c>
    </row>
    <row r="188" spans="1:5" x14ac:dyDescent="0.3">
      <c r="A188" s="152">
        <v>775</v>
      </c>
      <c r="B188" s="152">
        <v>77500</v>
      </c>
      <c r="C188" s="157" t="s">
        <v>568</v>
      </c>
      <c r="D188" s="152">
        <v>701</v>
      </c>
      <c r="E188" s="152">
        <v>70100</v>
      </c>
    </row>
    <row r="189" spans="1:5" x14ac:dyDescent="0.3">
      <c r="A189" s="152">
        <v>776</v>
      </c>
      <c r="B189" s="152">
        <v>77600</v>
      </c>
      <c r="C189" s="157" t="s">
        <v>569</v>
      </c>
      <c r="D189" s="152">
        <v>701</v>
      </c>
      <c r="E189" s="152">
        <v>70100</v>
      </c>
    </row>
    <row r="190" spans="1:5" x14ac:dyDescent="0.3">
      <c r="A190" s="152">
        <v>779</v>
      </c>
      <c r="B190" s="152">
        <v>77900</v>
      </c>
      <c r="C190" s="157" t="s">
        <v>570</v>
      </c>
      <c r="D190" s="152">
        <v>701</v>
      </c>
      <c r="E190" s="152">
        <v>70100</v>
      </c>
    </row>
    <row r="191" spans="1:5" x14ac:dyDescent="0.3">
      <c r="A191" s="152">
        <v>784</v>
      </c>
      <c r="B191" s="152">
        <v>78400</v>
      </c>
      <c r="C191" s="157" t="s">
        <v>594</v>
      </c>
      <c r="D191" s="152">
        <v>701</v>
      </c>
      <c r="E191" s="152">
        <v>70100</v>
      </c>
    </row>
    <row r="192" spans="1:5" x14ac:dyDescent="0.3">
      <c r="A192" s="152">
        <v>785</v>
      </c>
      <c r="B192" s="152">
        <v>78500</v>
      </c>
      <c r="C192" s="157" t="s">
        <v>571</v>
      </c>
      <c r="D192" s="152">
        <v>701</v>
      </c>
      <c r="E192" s="152">
        <v>70100</v>
      </c>
    </row>
    <row r="193" spans="1:5" x14ac:dyDescent="0.3">
      <c r="A193" s="152">
        <v>786</v>
      </c>
      <c r="B193" s="152">
        <v>78600</v>
      </c>
      <c r="C193" s="157" t="s">
        <v>572</v>
      </c>
      <c r="D193" s="152">
        <v>701</v>
      </c>
      <c r="E193" s="152">
        <v>70100</v>
      </c>
    </row>
    <row r="194" spans="1:5" x14ac:dyDescent="0.3">
      <c r="A194" s="152">
        <v>795</v>
      </c>
      <c r="B194" s="152">
        <v>79500</v>
      </c>
      <c r="C194" s="157" t="s">
        <v>573</v>
      </c>
      <c r="D194" s="152">
        <v>701</v>
      </c>
      <c r="E194" s="152">
        <v>70100</v>
      </c>
    </row>
    <row r="195" spans="1:5" x14ac:dyDescent="0.3">
      <c r="A195" s="152">
        <v>799</v>
      </c>
      <c r="B195" s="152">
        <v>79900</v>
      </c>
      <c r="C195" s="157" t="s">
        <v>574</v>
      </c>
      <c r="D195" s="152">
        <v>701</v>
      </c>
      <c r="E195" s="152">
        <v>70100</v>
      </c>
    </row>
    <row r="196" spans="1:5" x14ac:dyDescent="0.3">
      <c r="A196" s="152">
        <v>703</v>
      </c>
      <c r="B196" s="152">
        <v>70300</v>
      </c>
      <c r="C196" s="157" t="s">
        <v>575</v>
      </c>
      <c r="D196" s="152">
        <v>720</v>
      </c>
      <c r="E196" s="152">
        <v>72000</v>
      </c>
    </row>
    <row r="197" spans="1:5" x14ac:dyDescent="0.3">
      <c r="A197" s="152">
        <v>704</v>
      </c>
      <c r="B197" s="152">
        <v>70400</v>
      </c>
      <c r="C197" s="157" t="s">
        <v>576</v>
      </c>
      <c r="D197" s="152">
        <v>720</v>
      </c>
      <c r="E197" s="152">
        <v>72000</v>
      </c>
    </row>
    <row r="198" spans="1:5" x14ac:dyDescent="0.3">
      <c r="A198" s="152">
        <v>705</v>
      </c>
      <c r="B198" s="152">
        <v>70500</v>
      </c>
      <c r="C198" s="157" t="s">
        <v>577</v>
      </c>
      <c r="D198" s="152">
        <v>720</v>
      </c>
      <c r="E198" s="152">
        <v>72000</v>
      </c>
    </row>
    <row r="199" spans="1:5" x14ac:dyDescent="0.3">
      <c r="A199" s="152">
        <v>706</v>
      </c>
      <c r="B199" s="152">
        <v>70600</v>
      </c>
      <c r="C199" s="157" t="s">
        <v>578</v>
      </c>
      <c r="D199" s="152">
        <v>720</v>
      </c>
      <c r="E199" s="152">
        <v>72000</v>
      </c>
    </row>
    <row r="200" spans="1:5" x14ac:dyDescent="0.3">
      <c r="A200" s="152">
        <v>707</v>
      </c>
      <c r="B200" s="152">
        <v>70700</v>
      </c>
      <c r="C200" s="157" t="s">
        <v>579</v>
      </c>
      <c r="D200" s="152">
        <v>720</v>
      </c>
      <c r="E200" s="152">
        <v>72000</v>
      </c>
    </row>
    <row r="201" spans="1:5" x14ac:dyDescent="0.3">
      <c r="A201" s="152">
        <v>708</v>
      </c>
      <c r="B201" s="152">
        <v>70800</v>
      </c>
      <c r="C201" s="157" t="s">
        <v>580</v>
      </c>
      <c r="D201" s="152">
        <v>720</v>
      </c>
      <c r="E201" s="152">
        <v>72000</v>
      </c>
    </row>
    <row r="202" spans="1:5" x14ac:dyDescent="0.3">
      <c r="A202" s="152">
        <v>720</v>
      </c>
      <c r="B202" s="152">
        <v>72000</v>
      </c>
      <c r="C202" s="157" t="s">
        <v>449</v>
      </c>
      <c r="D202" s="152">
        <v>720</v>
      </c>
      <c r="E202" s="152">
        <v>72000</v>
      </c>
    </row>
    <row r="203" spans="1:5" x14ac:dyDescent="0.3">
      <c r="A203" s="152">
        <v>723</v>
      </c>
      <c r="B203" s="152">
        <v>72300</v>
      </c>
      <c r="C203" s="157" t="s">
        <v>581</v>
      </c>
      <c r="D203" s="152">
        <v>720</v>
      </c>
      <c r="E203" s="152">
        <v>72000</v>
      </c>
    </row>
    <row r="204" spans="1:5" x14ac:dyDescent="0.3">
      <c r="A204" s="152">
        <v>724</v>
      </c>
      <c r="B204" s="152">
        <v>72400</v>
      </c>
      <c r="C204" s="157" t="s">
        <v>582</v>
      </c>
      <c r="D204" s="152">
        <v>720</v>
      </c>
      <c r="E204" s="152">
        <v>72000</v>
      </c>
    </row>
    <row r="205" spans="1:5" x14ac:dyDescent="0.3">
      <c r="A205" s="152">
        <v>728</v>
      </c>
      <c r="B205" s="152">
        <v>72800</v>
      </c>
      <c r="C205" s="157" t="s">
        <v>583</v>
      </c>
      <c r="D205" s="152">
        <v>720</v>
      </c>
      <c r="E205" s="152">
        <v>72000</v>
      </c>
    </row>
    <row r="206" spans="1:5" x14ac:dyDescent="0.3">
      <c r="A206" s="152">
        <v>729</v>
      </c>
      <c r="B206" s="152">
        <v>72900</v>
      </c>
      <c r="C206" s="157" t="s">
        <v>584</v>
      </c>
      <c r="D206" s="152">
        <v>720</v>
      </c>
      <c r="E206" s="152">
        <v>72000</v>
      </c>
    </row>
    <row r="207" spans="1:5" x14ac:dyDescent="0.3">
      <c r="A207" s="152">
        <v>739</v>
      </c>
      <c r="B207" s="152">
        <v>73900</v>
      </c>
      <c r="C207" s="157" t="s">
        <v>585</v>
      </c>
      <c r="D207" s="152">
        <v>720</v>
      </c>
      <c r="E207" s="152">
        <v>72000</v>
      </c>
    </row>
    <row r="208" spans="1:5" x14ac:dyDescent="0.3">
      <c r="A208" s="152">
        <v>748</v>
      </c>
      <c r="B208" s="152">
        <v>74800</v>
      </c>
      <c r="C208" s="157" t="s">
        <v>586</v>
      </c>
      <c r="D208" s="152">
        <v>720</v>
      </c>
      <c r="E208" s="152">
        <v>72000</v>
      </c>
    </row>
    <row r="209" spans="1:5" x14ac:dyDescent="0.3">
      <c r="A209" s="152">
        <v>790</v>
      </c>
      <c r="B209" s="152">
        <v>79000</v>
      </c>
      <c r="C209" s="157" t="s">
        <v>587</v>
      </c>
      <c r="D209" s="152">
        <v>720</v>
      </c>
      <c r="E209" s="152">
        <v>72000</v>
      </c>
    </row>
    <row r="210" spans="1:5" x14ac:dyDescent="0.3">
      <c r="A210" s="152">
        <v>792</v>
      </c>
      <c r="B210" s="152">
        <v>79200</v>
      </c>
      <c r="C210" s="157" t="s">
        <v>588</v>
      </c>
      <c r="D210" s="152">
        <v>720</v>
      </c>
      <c r="E210" s="152">
        <v>72000</v>
      </c>
    </row>
    <row r="211" spans="1:5" x14ac:dyDescent="0.3">
      <c r="A211" s="152">
        <v>793</v>
      </c>
      <c r="B211" s="152">
        <v>79300</v>
      </c>
      <c r="C211" s="157" t="s">
        <v>589</v>
      </c>
      <c r="D211" s="152">
        <v>720</v>
      </c>
      <c r="E211" s="152">
        <v>72000</v>
      </c>
    </row>
    <row r="212" spans="1:5" x14ac:dyDescent="0.3">
      <c r="A212" s="152">
        <v>794</v>
      </c>
      <c r="B212" s="152">
        <v>79400</v>
      </c>
      <c r="C212" s="157" t="s">
        <v>590</v>
      </c>
      <c r="D212" s="152">
        <v>720</v>
      </c>
      <c r="E212" s="152">
        <v>72000</v>
      </c>
    </row>
  </sheetData>
  <sheetProtection autoFilter="0"/>
  <autoFilter ref="A1:I154" xr:uid="{00000000-0009-0000-0000-000000000000}"/>
  <printOptions gridLines="1"/>
  <pageMargins left="0.7" right="0.7" top="0.75" bottom="0.75" header="0.3" footer="0.3"/>
  <pageSetup paperSize="5" scale="7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U82"/>
  <sheetViews>
    <sheetView topLeftCell="A59" workbookViewId="0">
      <selection activeCell="D65" sqref="D65"/>
    </sheetView>
  </sheetViews>
  <sheetFormatPr defaultColWidth="9.109375" defaultRowHeight="10.199999999999999" x14ac:dyDescent="0.2"/>
  <cols>
    <col min="1" max="1" width="9.88671875" style="5" customWidth="1"/>
    <col min="2" max="2" width="21.6640625" style="5" customWidth="1"/>
    <col min="3" max="43" width="5.6640625" style="5" customWidth="1"/>
    <col min="44" max="44" width="66.33203125" style="5" hidden="1" customWidth="1"/>
    <col min="45" max="45" width="31" style="3" hidden="1" customWidth="1"/>
    <col min="46" max="46" width="42.6640625" style="3" hidden="1" customWidth="1"/>
    <col min="47" max="47" width="12.109375" style="3" hidden="1" customWidth="1"/>
    <col min="48" max="16384" width="9.109375" style="3"/>
  </cols>
  <sheetData>
    <row r="1" spans="1:47" x14ac:dyDescent="0.2">
      <c r="A1" s="1" t="s">
        <v>103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2" t="s">
        <v>104</v>
      </c>
    </row>
    <row r="2" spans="1:47" x14ac:dyDescent="0.2">
      <c r="A2" s="4" t="s">
        <v>105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3" t="s">
        <v>106</v>
      </c>
    </row>
    <row r="3" spans="1:47" x14ac:dyDescent="0.2">
      <c r="A3" s="4" t="s">
        <v>107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3" t="s">
        <v>108</v>
      </c>
    </row>
    <row r="5" spans="1:47" s="8" customFormat="1" x14ac:dyDescent="0.2">
      <c r="A5" s="6" t="s">
        <v>274</v>
      </c>
      <c r="B5" s="6" t="s">
        <v>109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t="s">
        <v>110</v>
      </c>
      <c r="AS5" s="7" t="s">
        <v>14</v>
      </c>
      <c r="AT5" s="7" t="s">
        <v>111</v>
      </c>
      <c r="AU5" s="7" t="s">
        <v>112</v>
      </c>
    </row>
    <row r="6" spans="1:47" x14ac:dyDescent="0.2">
      <c r="A6" s="152">
        <v>100</v>
      </c>
      <c r="B6" s="84" t="s">
        <v>233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42" t="s">
        <v>22</v>
      </c>
      <c r="AS6" s="10" t="s">
        <v>113</v>
      </c>
      <c r="AT6" s="10" t="s">
        <v>114</v>
      </c>
      <c r="AU6" s="10" t="s">
        <v>115</v>
      </c>
    </row>
    <row r="7" spans="1:47" x14ac:dyDescent="0.2">
      <c r="A7" s="152">
        <v>101</v>
      </c>
      <c r="B7" s="86" t="s">
        <v>535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42" t="s">
        <v>23</v>
      </c>
      <c r="AS7" s="10" t="s">
        <v>201</v>
      </c>
      <c r="AT7" s="10" t="s">
        <v>202</v>
      </c>
      <c r="AU7" s="10" t="s">
        <v>115</v>
      </c>
    </row>
    <row r="8" spans="1:47" ht="42" customHeight="1" x14ac:dyDescent="0.2">
      <c r="A8" s="152">
        <v>107</v>
      </c>
      <c r="B8" s="84" t="s">
        <v>591</v>
      </c>
      <c r="C8" s="9">
        <v>108</v>
      </c>
      <c r="D8" s="9">
        <v>142</v>
      </c>
      <c r="E8" s="9">
        <v>145</v>
      </c>
      <c r="F8" s="9">
        <v>330</v>
      </c>
      <c r="G8" s="9">
        <v>820</v>
      </c>
      <c r="H8" s="9">
        <v>834</v>
      </c>
      <c r="I8" s="9">
        <v>839</v>
      </c>
      <c r="J8" s="9">
        <v>840</v>
      </c>
      <c r="K8" s="9">
        <v>842</v>
      </c>
      <c r="L8" s="9">
        <v>844</v>
      </c>
      <c r="M8" s="9">
        <v>845</v>
      </c>
      <c r="N8" s="9">
        <v>847</v>
      </c>
      <c r="O8" s="9">
        <v>858</v>
      </c>
      <c r="P8" s="9">
        <v>872</v>
      </c>
      <c r="Q8" s="9">
        <v>876</v>
      </c>
      <c r="R8" s="9">
        <v>880</v>
      </c>
      <c r="S8" s="9">
        <v>882</v>
      </c>
      <c r="T8" s="9">
        <v>883</v>
      </c>
      <c r="U8" s="9"/>
      <c r="V8" s="9"/>
      <c r="W8" s="9"/>
      <c r="X8" s="9"/>
      <c r="Y8" s="9"/>
      <c r="Z8" s="9"/>
      <c r="AA8" s="9"/>
      <c r="AB8" s="9"/>
      <c r="AC8" s="9"/>
      <c r="AD8" s="9"/>
      <c r="AE8" s="9"/>
      <c r="AF8" s="9"/>
      <c r="AG8" s="9"/>
      <c r="AH8" s="9"/>
      <c r="AI8" s="9"/>
      <c r="AJ8" s="9"/>
      <c r="AK8" s="9"/>
      <c r="AL8" s="9"/>
      <c r="AM8" s="9"/>
      <c r="AN8" s="9"/>
      <c r="AO8" s="9"/>
      <c r="AP8" s="9"/>
      <c r="AQ8" s="9"/>
      <c r="AR8" s="42"/>
      <c r="AS8" s="10"/>
      <c r="AT8" s="10"/>
      <c r="AU8" s="46"/>
    </row>
    <row r="9" spans="1:47" ht="13.2" x14ac:dyDescent="0.2">
      <c r="A9" s="152">
        <v>109</v>
      </c>
      <c r="B9" s="84" t="s">
        <v>233</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42"/>
      <c r="AR9" s="10" t="s">
        <v>276</v>
      </c>
      <c r="AS9" s="17" t="s">
        <v>277</v>
      </c>
      <c r="AT9" s="10" t="s">
        <v>115</v>
      </c>
    </row>
    <row r="10" spans="1:47" x14ac:dyDescent="0.2">
      <c r="A10" s="152">
        <v>110</v>
      </c>
      <c r="B10" s="84" t="s">
        <v>233</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42" t="s">
        <v>302</v>
      </c>
      <c r="AS10" s="10" t="s">
        <v>116</v>
      </c>
      <c r="AT10" s="10" t="s">
        <v>117</v>
      </c>
      <c r="AU10" s="10" t="s">
        <v>115</v>
      </c>
    </row>
    <row r="11" spans="1:47" ht="20.399999999999999" x14ac:dyDescent="0.2">
      <c r="A11" s="152">
        <v>111</v>
      </c>
      <c r="B11" s="86" t="s">
        <v>270</v>
      </c>
      <c r="C11" s="9">
        <v>103</v>
      </c>
      <c r="D11" s="9">
        <v>112</v>
      </c>
      <c r="E11" s="9">
        <v>113</v>
      </c>
      <c r="F11" s="9">
        <v>114</v>
      </c>
      <c r="G11" s="9">
        <v>115</v>
      </c>
      <c r="H11" s="9">
        <v>116</v>
      </c>
      <c r="I11" s="9">
        <v>125</v>
      </c>
      <c r="J11" s="9">
        <v>160</v>
      </c>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42" t="s">
        <v>303</v>
      </c>
      <c r="AS11" s="10" t="s">
        <v>237</v>
      </c>
      <c r="AT11" s="11" t="s">
        <v>238</v>
      </c>
      <c r="AU11" s="10" t="s">
        <v>115</v>
      </c>
    </row>
    <row r="12" spans="1:47" x14ac:dyDescent="0.2">
      <c r="A12" s="152">
        <v>117</v>
      </c>
      <c r="B12" s="84" t="s">
        <v>233</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12"/>
      <c r="AR12" s="42" t="s">
        <v>27</v>
      </c>
      <c r="AS12" s="10" t="s">
        <v>203</v>
      </c>
      <c r="AT12" s="10" t="s">
        <v>204</v>
      </c>
      <c r="AU12" s="10" t="s">
        <v>115</v>
      </c>
    </row>
    <row r="13" spans="1:47" ht="30.6" x14ac:dyDescent="0.2">
      <c r="A13" s="152">
        <v>119</v>
      </c>
      <c r="B13" s="86" t="s">
        <v>441</v>
      </c>
      <c r="C13" s="9">
        <v>121</v>
      </c>
      <c r="D13" s="9">
        <v>166</v>
      </c>
      <c r="E13" s="9">
        <v>180</v>
      </c>
      <c r="F13" s="9">
        <v>183</v>
      </c>
      <c r="G13" s="9">
        <v>185</v>
      </c>
      <c r="H13" s="9">
        <v>186</v>
      </c>
      <c r="I13" s="9">
        <v>187</v>
      </c>
      <c r="J13" s="9">
        <v>188</v>
      </c>
      <c r="K13" s="9">
        <v>190</v>
      </c>
      <c r="L13" s="9">
        <v>192</v>
      </c>
      <c r="M13" s="9">
        <v>193</v>
      </c>
      <c r="N13" s="9">
        <v>195</v>
      </c>
      <c r="O13" s="9">
        <v>312</v>
      </c>
      <c r="P13" s="9">
        <v>454</v>
      </c>
      <c r="Q13" s="9">
        <v>836</v>
      </c>
      <c r="R13" s="9">
        <v>921</v>
      </c>
      <c r="S13" s="9"/>
      <c r="T13" s="9"/>
      <c r="U13" s="9"/>
      <c r="V13" s="9"/>
      <c r="W13" s="9"/>
      <c r="X13" s="9"/>
      <c r="Y13" s="9"/>
      <c r="Z13" s="9"/>
      <c r="AA13" s="9"/>
      <c r="AB13" s="9"/>
      <c r="AC13" s="9"/>
      <c r="AD13" s="9"/>
      <c r="AE13" s="9"/>
      <c r="AF13" s="9"/>
      <c r="AG13" s="9"/>
      <c r="AH13" s="9"/>
      <c r="AI13" s="9"/>
      <c r="AJ13" s="9"/>
      <c r="AK13" s="9"/>
      <c r="AL13" s="9"/>
      <c r="AM13" s="9"/>
      <c r="AN13" s="9"/>
      <c r="AO13" s="9"/>
      <c r="AP13" s="9"/>
      <c r="AQ13" s="9"/>
      <c r="AR13" s="42" t="s">
        <v>32</v>
      </c>
      <c r="AS13" s="10" t="s">
        <v>118</v>
      </c>
      <c r="AT13" s="10" t="s">
        <v>119</v>
      </c>
      <c r="AU13" s="10" t="s">
        <v>115</v>
      </c>
    </row>
    <row r="14" spans="1:47" ht="24" customHeight="1" x14ac:dyDescent="0.2">
      <c r="A14" s="152">
        <v>122</v>
      </c>
      <c r="B14" s="84" t="s">
        <v>493</v>
      </c>
      <c r="C14" s="9">
        <v>949</v>
      </c>
      <c r="D14" s="9">
        <v>950</v>
      </c>
      <c r="E14" s="9">
        <v>951</v>
      </c>
      <c r="F14" s="9">
        <v>984</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12"/>
      <c r="AR14" s="42" t="s">
        <v>279</v>
      </c>
      <c r="AS14" s="10" t="s">
        <v>205</v>
      </c>
      <c r="AT14" s="10" t="s">
        <v>206</v>
      </c>
      <c r="AU14" s="10" t="s">
        <v>115</v>
      </c>
    </row>
    <row r="15" spans="1:47" x14ac:dyDescent="0.2">
      <c r="A15" s="152">
        <v>123</v>
      </c>
      <c r="B15" s="84" t="s">
        <v>233</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2"/>
      <c r="AR15" s="10" t="s">
        <v>120</v>
      </c>
      <c r="AS15" s="10" t="s">
        <v>121</v>
      </c>
      <c r="AT15" s="10" t="s">
        <v>115</v>
      </c>
    </row>
    <row r="16" spans="1:47" x14ac:dyDescent="0.2">
      <c r="A16" s="152">
        <v>127</v>
      </c>
      <c r="B16" s="84" t="s">
        <v>233</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42" t="s">
        <v>35</v>
      </c>
      <c r="AS16" s="10" t="s">
        <v>122</v>
      </c>
      <c r="AT16" s="10" t="s">
        <v>123</v>
      </c>
      <c r="AU16" s="10" t="s">
        <v>115</v>
      </c>
    </row>
    <row r="17" spans="1:47" x14ac:dyDescent="0.2">
      <c r="A17" s="152">
        <v>129</v>
      </c>
      <c r="B17" s="86" t="s">
        <v>417</v>
      </c>
      <c r="C17" s="9">
        <v>149</v>
      </c>
      <c r="D17" s="9">
        <v>164</v>
      </c>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42" t="s">
        <v>37</v>
      </c>
      <c r="AS17" s="10" t="s">
        <v>124</v>
      </c>
      <c r="AT17" s="10" t="s">
        <v>125</v>
      </c>
      <c r="AU17" s="10" t="s">
        <v>115</v>
      </c>
    </row>
    <row r="18" spans="1:47" x14ac:dyDescent="0.2">
      <c r="A18" s="152">
        <v>132</v>
      </c>
      <c r="B18" s="84" t="s">
        <v>233</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42" t="s">
        <v>38</v>
      </c>
      <c r="AS18" s="10" t="s">
        <v>207</v>
      </c>
      <c r="AT18" s="10" t="s">
        <v>208</v>
      </c>
      <c r="AU18" s="10" t="s">
        <v>115</v>
      </c>
    </row>
    <row r="19" spans="1:47" x14ac:dyDescent="0.2">
      <c r="A19" s="152">
        <v>133</v>
      </c>
      <c r="B19" s="84" t="s">
        <v>233</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42" t="s">
        <v>296</v>
      </c>
      <c r="AS19" s="10" t="s">
        <v>126</v>
      </c>
      <c r="AT19" s="10" t="s">
        <v>127</v>
      </c>
      <c r="AU19" s="10" t="s">
        <v>115</v>
      </c>
    </row>
    <row r="20" spans="1:47" x14ac:dyDescent="0.2">
      <c r="A20" s="152">
        <v>136</v>
      </c>
      <c r="B20" s="84" t="s">
        <v>233</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42" t="s">
        <v>39</v>
      </c>
      <c r="AS20" s="10" t="s">
        <v>128</v>
      </c>
      <c r="AT20" s="10" t="s">
        <v>129</v>
      </c>
      <c r="AU20" s="10" t="s">
        <v>115</v>
      </c>
    </row>
    <row r="21" spans="1:47" x14ac:dyDescent="0.2">
      <c r="A21" s="152">
        <v>140</v>
      </c>
      <c r="B21" s="84" t="s">
        <v>233</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11" t="s">
        <v>40</v>
      </c>
      <c r="AS21" s="10" t="s">
        <v>130</v>
      </c>
      <c r="AT21" s="10" t="s">
        <v>131</v>
      </c>
      <c r="AU21" s="10" t="s">
        <v>115</v>
      </c>
    </row>
    <row r="22" spans="1:47" x14ac:dyDescent="0.2">
      <c r="A22" s="152">
        <v>141</v>
      </c>
      <c r="B22" s="78" t="s">
        <v>271</v>
      </c>
      <c r="C22" s="9">
        <v>143</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42" t="s">
        <v>41</v>
      </c>
      <c r="AS22" s="10" t="s">
        <v>209</v>
      </c>
      <c r="AT22" s="10" t="s">
        <v>210</v>
      </c>
      <c r="AU22" s="10" t="s">
        <v>115</v>
      </c>
    </row>
    <row r="23" spans="1:47" x14ac:dyDescent="0.2">
      <c r="A23" s="152">
        <v>146</v>
      </c>
      <c r="B23" s="84" t="s">
        <v>233</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42" t="s">
        <v>304</v>
      </c>
      <c r="AS23" s="10" t="s">
        <v>211</v>
      </c>
      <c r="AT23" s="10" t="s">
        <v>212</v>
      </c>
      <c r="AU23" s="10" t="s">
        <v>115</v>
      </c>
    </row>
    <row r="24" spans="1:47" x14ac:dyDescent="0.2">
      <c r="A24" s="152">
        <v>148</v>
      </c>
      <c r="B24" s="84" t="s">
        <v>233</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42" t="s">
        <v>42</v>
      </c>
      <c r="AS24" s="10" t="s">
        <v>239</v>
      </c>
      <c r="AT24" s="11" t="s">
        <v>240</v>
      </c>
      <c r="AU24" s="10" t="s">
        <v>115</v>
      </c>
    </row>
    <row r="25" spans="1:47" x14ac:dyDescent="0.2">
      <c r="A25" s="152">
        <v>151</v>
      </c>
      <c r="B25" s="78" t="s">
        <v>278</v>
      </c>
      <c r="C25" s="9">
        <v>147</v>
      </c>
      <c r="D25" s="9">
        <v>162</v>
      </c>
      <c r="E25" s="9">
        <v>226</v>
      </c>
      <c r="F25" s="9">
        <v>405</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42"/>
      <c r="AS25" s="10"/>
      <c r="AT25" s="11"/>
      <c r="AU25" s="10"/>
    </row>
    <row r="26" spans="1:47" x14ac:dyDescent="0.2">
      <c r="A26" s="152">
        <v>152</v>
      </c>
      <c r="B26" s="78" t="s">
        <v>482</v>
      </c>
      <c r="C26" s="9">
        <v>155</v>
      </c>
      <c r="D26" s="9">
        <v>994</v>
      </c>
      <c r="E26" s="9">
        <v>996</v>
      </c>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42" t="s">
        <v>43</v>
      </c>
      <c r="AS26" s="10" t="s">
        <v>132</v>
      </c>
      <c r="AT26" s="10" t="s">
        <v>133</v>
      </c>
      <c r="AU26" s="10" t="s">
        <v>115</v>
      </c>
    </row>
    <row r="27" spans="1:47" x14ac:dyDescent="0.2">
      <c r="A27" s="152">
        <v>154</v>
      </c>
      <c r="B27" s="78" t="s">
        <v>281</v>
      </c>
      <c r="C27" s="9">
        <v>506</v>
      </c>
      <c r="D27" s="9">
        <v>530</v>
      </c>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42" t="s">
        <v>45</v>
      </c>
      <c r="AS27" s="10" t="s">
        <v>213</v>
      </c>
      <c r="AT27" s="10" t="s">
        <v>214</v>
      </c>
      <c r="AU27" s="10" t="s">
        <v>115</v>
      </c>
    </row>
    <row r="28" spans="1:47" x14ac:dyDescent="0.2">
      <c r="A28" s="152">
        <v>156</v>
      </c>
      <c r="B28" s="84" t="s">
        <v>233</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42" t="s">
        <v>46</v>
      </c>
      <c r="AS28" s="10" t="s">
        <v>215</v>
      </c>
      <c r="AT28" s="10" t="s">
        <v>216</v>
      </c>
      <c r="AU28" s="10" t="s">
        <v>115</v>
      </c>
    </row>
    <row r="29" spans="1:47" x14ac:dyDescent="0.2">
      <c r="A29" s="152">
        <v>157</v>
      </c>
      <c r="B29" s="84" t="s">
        <v>233</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42" t="s">
        <v>47</v>
      </c>
      <c r="AS29" s="10" t="s">
        <v>217</v>
      </c>
      <c r="AT29" s="10" t="s">
        <v>218</v>
      </c>
      <c r="AU29" s="10" t="s">
        <v>115</v>
      </c>
    </row>
    <row r="30" spans="1:47" x14ac:dyDescent="0.2">
      <c r="A30" s="152">
        <v>158</v>
      </c>
      <c r="B30" s="84" t="s">
        <v>233</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42" t="s">
        <v>49</v>
      </c>
      <c r="AS30" s="10" t="s">
        <v>134</v>
      </c>
      <c r="AT30" s="10" t="s">
        <v>135</v>
      </c>
      <c r="AU30" s="10" t="s">
        <v>115</v>
      </c>
    </row>
    <row r="31" spans="1:47" x14ac:dyDescent="0.2">
      <c r="A31" s="152">
        <v>161</v>
      </c>
      <c r="B31" s="84" t="s">
        <v>233</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42" t="s">
        <v>50</v>
      </c>
      <c r="AS31" s="10" t="s">
        <v>136</v>
      </c>
      <c r="AT31" s="10" t="s">
        <v>137</v>
      </c>
      <c r="AU31" s="10" t="s">
        <v>115</v>
      </c>
    </row>
    <row r="32" spans="1:47" x14ac:dyDescent="0.2">
      <c r="A32" s="152">
        <v>165</v>
      </c>
      <c r="B32" s="84" t="s">
        <v>233</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42" t="s">
        <v>51</v>
      </c>
      <c r="AS32" s="10" t="s">
        <v>138</v>
      </c>
      <c r="AT32" s="10" t="s">
        <v>139</v>
      </c>
      <c r="AU32" s="10" t="s">
        <v>115</v>
      </c>
    </row>
    <row r="33" spans="1:47" x14ac:dyDescent="0.2">
      <c r="A33" s="152">
        <v>167</v>
      </c>
      <c r="B33" s="84" t="s">
        <v>233</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42" t="s">
        <v>53</v>
      </c>
      <c r="AS33" s="10" t="s">
        <v>140</v>
      </c>
      <c r="AT33" s="10" t="s">
        <v>141</v>
      </c>
      <c r="AU33" s="10" t="s">
        <v>115</v>
      </c>
    </row>
    <row r="34" spans="1:47" x14ac:dyDescent="0.2">
      <c r="A34" s="152">
        <v>171</v>
      </c>
      <c r="B34" s="84" t="s">
        <v>233</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42" t="s">
        <v>305</v>
      </c>
      <c r="AS34" s="10" t="s">
        <v>241</v>
      </c>
      <c r="AT34" s="11" t="s">
        <v>242</v>
      </c>
      <c r="AU34" s="10" t="s">
        <v>115</v>
      </c>
    </row>
    <row r="35" spans="1:47" x14ac:dyDescent="0.2">
      <c r="A35" s="152">
        <v>172</v>
      </c>
      <c r="B35" s="84" t="s">
        <v>233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42" t="s">
        <v>56</v>
      </c>
      <c r="AS35" s="10" t="s">
        <v>142</v>
      </c>
      <c r="AT35" s="10" t="s">
        <v>143</v>
      </c>
      <c r="AU35" s="10" t="s">
        <v>115</v>
      </c>
    </row>
    <row r="36" spans="1:47" x14ac:dyDescent="0.2">
      <c r="A36" s="152">
        <v>174</v>
      </c>
      <c r="B36" s="84" t="s">
        <v>233</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42" t="s">
        <v>299</v>
      </c>
      <c r="AS36" s="10" t="s">
        <v>144</v>
      </c>
      <c r="AT36" s="10" t="s">
        <v>145</v>
      </c>
      <c r="AU36" s="10" t="s">
        <v>115</v>
      </c>
    </row>
    <row r="37" spans="1:47" x14ac:dyDescent="0.2">
      <c r="A37" s="152">
        <v>181</v>
      </c>
      <c r="B37" s="84" t="s">
        <v>233</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42" t="s">
        <v>57</v>
      </c>
      <c r="AS37" s="10" t="s">
        <v>243</v>
      </c>
      <c r="AT37" s="11" t="s">
        <v>244</v>
      </c>
      <c r="AU37" s="10" t="s">
        <v>115</v>
      </c>
    </row>
    <row r="38" spans="1:47" x14ac:dyDescent="0.2">
      <c r="A38" s="152">
        <v>182</v>
      </c>
      <c r="B38" s="84" t="s">
        <v>233</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42" t="s">
        <v>59</v>
      </c>
      <c r="AS38" s="10" t="s">
        <v>146</v>
      </c>
      <c r="AT38" s="10" t="s">
        <v>147</v>
      </c>
      <c r="AU38" s="10" t="s">
        <v>115</v>
      </c>
    </row>
    <row r="39" spans="1:47" x14ac:dyDescent="0.2">
      <c r="A39" s="152">
        <v>191</v>
      </c>
      <c r="B39" s="84" t="s">
        <v>233</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42" t="s">
        <v>60</v>
      </c>
      <c r="AS39" s="10" t="s">
        <v>221</v>
      </c>
      <c r="AT39" s="10" t="s">
        <v>222</v>
      </c>
      <c r="AU39" s="10" t="s">
        <v>115</v>
      </c>
    </row>
    <row r="40" spans="1:47" x14ac:dyDescent="0.2">
      <c r="A40" s="152">
        <v>194</v>
      </c>
      <c r="B40" s="84" t="s">
        <v>233</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42" t="s">
        <v>306</v>
      </c>
      <c r="AS40" s="10" t="s">
        <v>148</v>
      </c>
      <c r="AT40" s="10" t="s">
        <v>149</v>
      </c>
      <c r="AU40" s="10" t="s">
        <v>115</v>
      </c>
    </row>
    <row r="41" spans="1:47" x14ac:dyDescent="0.2">
      <c r="A41" s="152">
        <v>199</v>
      </c>
      <c r="B41" s="84" t="s">
        <v>233</v>
      </c>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42" t="s">
        <v>67</v>
      </c>
      <c r="AS41" s="10" t="s">
        <v>219</v>
      </c>
      <c r="AT41" s="10" t="s">
        <v>220</v>
      </c>
      <c r="AU41" s="10" t="s">
        <v>115</v>
      </c>
    </row>
    <row r="42" spans="1:47" x14ac:dyDescent="0.2">
      <c r="A42" s="152">
        <v>201</v>
      </c>
      <c r="B42" s="78" t="s">
        <v>403</v>
      </c>
      <c r="C42" s="9">
        <v>197</v>
      </c>
      <c r="D42" s="9">
        <v>200</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42" t="s">
        <v>307</v>
      </c>
      <c r="AS42" s="10" t="s">
        <v>225</v>
      </c>
      <c r="AT42" s="10" t="s">
        <v>226</v>
      </c>
      <c r="AU42" s="10" t="s">
        <v>115</v>
      </c>
    </row>
    <row r="43" spans="1:47" x14ac:dyDescent="0.2">
      <c r="A43" s="152">
        <v>202</v>
      </c>
      <c r="B43" s="84" t="s">
        <v>233</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42" t="s">
        <v>308</v>
      </c>
      <c r="AS43" s="10" t="s">
        <v>223</v>
      </c>
      <c r="AT43" s="10" t="s">
        <v>224</v>
      </c>
      <c r="AU43" s="10" t="s">
        <v>115</v>
      </c>
    </row>
    <row r="44" spans="1:47" x14ac:dyDescent="0.2">
      <c r="A44" s="152">
        <v>218</v>
      </c>
      <c r="B44" s="84" t="s">
        <v>233</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42" t="s">
        <v>68</v>
      </c>
      <c r="AS44" s="10" t="s">
        <v>150</v>
      </c>
      <c r="AT44" s="10" t="s">
        <v>151</v>
      </c>
      <c r="AU44" s="10" t="s">
        <v>115</v>
      </c>
    </row>
    <row r="45" spans="1:47" x14ac:dyDescent="0.2">
      <c r="A45" s="152">
        <v>222</v>
      </c>
      <c r="B45" s="84" t="s">
        <v>233</v>
      </c>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42" t="s">
        <v>300</v>
      </c>
      <c r="AS45" s="10" t="s">
        <v>152</v>
      </c>
      <c r="AT45" s="10" t="s">
        <v>153</v>
      </c>
      <c r="AU45" s="10" t="s">
        <v>115</v>
      </c>
    </row>
    <row r="46" spans="1:47" x14ac:dyDescent="0.2">
      <c r="A46" s="152">
        <v>223</v>
      </c>
      <c r="B46" s="84" t="s">
        <v>233</v>
      </c>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42" t="s">
        <v>317</v>
      </c>
      <c r="AS46" s="10" t="s">
        <v>154</v>
      </c>
      <c r="AT46" s="10" t="s">
        <v>155</v>
      </c>
      <c r="AU46" s="10" t="s">
        <v>115</v>
      </c>
    </row>
    <row r="47" spans="1:47" x14ac:dyDescent="0.2">
      <c r="A47" s="152">
        <v>233</v>
      </c>
      <c r="B47" s="84" t="s">
        <v>233</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42" t="s">
        <v>69</v>
      </c>
      <c r="AS47" s="10" t="s">
        <v>156</v>
      </c>
      <c r="AT47" s="10" t="s">
        <v>157</v>
      </c>
      <c r="AU47" s="10" t="s">
        <v>115</v>
      </c>
    </row>
    <row r="48" spans="1:47" x14ac:dyDescent="0.2">
      <c r="A48" s="152">
        <v>238</v>
      </c>
      <c r="B48" s="84" t="s">
        <v>233</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42" t="s">
        <v>71</v>
      </c>
      <c r="AS48" s="10" t="s">
        <v>158</v>
      </c>
      <c r="AT48" s="10" t="s">
        <v>159</v>
      </c>
      <c r="AU48" s="10" t="s">
        <v>115</v>
      </c>
    </row>
    <row r="49" spans="1:47" x14ac:dyDescent="0.2">
      <c r="A49" s="152">
        <v>239</v>
      </c>
      <c r="B49" s="84" t="s">
        <v>233</v>
      </c>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42" t="s">
        <v>72</v>
      </c>
      <c r="AS49" s="10" t="s">
        <v>160</v>
      </c>
      <c r="AT49" s="10" t="s">
        <v>161</v>
      </c>
      <c r="AU49" s="10" t="s">
        <v>115</v>
      </c>
    </row>
    <row r="50" spans="1:47" x14ac:dyDescent="0.2">
      <c r="A50" s="152">
        <v>244</v>
      </c>
      <c r="B50" s="84" t="s">
        <v>233</v>
      </c>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42" t="s">
        <v>73</v>
      </c>
      <c r="AS50" s="10" t="s">
        <v>162</v>
      </c>
      <c r="AT50" s="10" t="s">
        <v>163</v>
      </c>
      <c r="AU50" s="10" t="s">
        <v>115</v>
      </c>
    </row>
    <row r="51" spans="1:47" x14ac:dyDescent="0.2">
      <c r="A51" s="152">
        <v>245</v>
      </c>
      <c r="B51" s="84" t="s">
        <v>233</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42"/>
      <c r="AS51" s="10"/>
      <c r="AT51" s="10"/>
      <c r="AU51" s="10"/>
    </row>
    <row r="52" spans="1:47" x14ac:dyDescent="0.2">
      <c r="A52" s="152">
        <v>262</v>
      </c>
      <c r="B52" s="78" t="s">
        <v>345</v>
      </c>
      <c r="C52" s="9">
        <v>203</v>
      </c>
      <c r="D52" s="9">
        <v>263</v>
      </c>
      <c r="E52" s="9">
        <v>606</v>
      </c>
      <c r="F52" s="9">
        <v>702</v>
      </c>
      <c r="G52" s="9">
        <v>751</v>
      </c>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42" t="s">
        <v>309</v>
      </c>
      <c r="AS52" s="10" t="s">
        <v>164</v>
      </c>
      <c r="AT52" s="10" t="s">
        <v>165</v>
      </c>
      <c r="AU52" s="10" t="s">
        <v>115</v>
      </c>
    </row>
    <row r="53" spans="1:47" x14ac:dyDescent="0.2">
      <c r="A53" s="152">
        <v>301</v>
      </c>
      <c r="B53" s="78" t="s">
        <v>272</v>
      </c>
      <c r="C53" s="9">
        <v>307</v>
      </c>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42" t="s">
        <v>275</v>
      </c>
      <c r="AS53" s="10" t="s">
        <v>227</v>
      </c>
      <c r="AT53" s="10" t="s">
        <v>228</v>
      </c>
      <c r="AU53" s="10" t="s">
        <v>115</v>
      </c>
    </row>
    <row r="54" spans="1:47" x14ac:dyDescent="0.2">
      <c r="A54" s="152">
        <v>327</v>
      </c>
      <c r="B54" s="84" t="s">
        <v>233</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42" t="s">
        <v>310</v>
      </c>
      <c r="AS54" s="10" t="s">
        <v>229</v>
      </c>
      <c r="AT54" s="10" t="s">
        <v>230</v>
      </c>
      <c r="AU54" s="10" t="s">
        <v>115</v>
      </c>
    </row>
    <row r="55" spans="1:47" x14ac:dyDescent="0.2">
      <c r="A55" s="152">
        <v>350</v>
      </c>
      <c r="B55" s="84" t="s">
        <v>233</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42" t="s">
        <v>280</v>
      </c>
      <c r="AS55" s="10"/>
      <c r="AT55" s="10"/>
      <c r="AU55" s="10"/>
    </row>
    <row r="56" spans="1:47" x14ac:dyDescent="0.2">
      <c r="A56" s="152">
        <v>402</v>
      </c>
      <c r="B56" s="84" t="s">
        <v>233</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42" t="s">
        <v>75</v>
      </c>
      <c r="AS56" s="10" t="s">
        <v>166</v>
      </c>
      <c r="AT56" s="10" t="s">
        <v>167</v>
      </c>
      <c r="AU56" s="10" t="s">
        <v>115</v>
      </c>
    </row>
    <row r="57" spans="1:47" x14ac:dyDescent="0.2">
      <c r="A57" s="152">
        <v>403</v>
      </c>
      <c r="B57" s="84" t="s">
        <v>233</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42" t="s">
        <v>76</v>
      </c>
      <c r="AS57" s="10" t="s">
        <v>168</v>
      </c>
      <c r="AT57" s="10" t="s">
        <v>169</v>
      </c>
      <c r="AU57" s="10" t="s">
        <v>115</v>
      </c>
    </row>
    <row r="58" spans="1:47" x14ac:dyDescent="0.2">
      <c r="A58" s="152">
        <v>409</v>
      </c>
      <c r="B58" s="84" t="s">
        <v>233</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42" t="s">
        <v>311</v>
      </c>
      <c r="AS58" s="10" t="s">
        <v>170</v>
      </c>
      <c r="AT58" s="10" t="s">
        <v>171</v>
      </c>
      <c r="AU58" s="10" t="s">
        <v>115</v>
      </c>
    </row>
    <row r="59" spans="1:47" x14ac:dyDescent="0.2">
      <c r="A59" s="152">
        <v>411</v>
      </c>
      <c r="B59" s="84" t="s">
        <v>233</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42" t="s">
        <v>78</v>
      </c>
      <c r="AS59" s="10" t="s">
        <v>172</v>
      </c>
      <c r="AT59" s="10" t="s">
        <v>173</v>
      </c>
      <c r="AU59" s="10" t="s">
        <v>115</v>
      </c>
    </row>
    <row r="60" spans="1:47" x14ac:dyDescent="0.2">
      <c r="A60" s="152">
        <v>413</v>
      </c>
      <c r="B60" s="84" t="s">
        <v>233</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42" t="s">
        <v>312</v>
      </c>
      <c r="AS60" s="10" t="s">
        <v>174</v>
      </c>
      <c r="AT60" s="10" t="s">
        <v>175</v>
      </c>
      <c r="AU60" s="10" t="s">
        <v>115</v>
      </c>
    </row>
    <row r="61" spans="1:47" x14ac:dyDescent="0.2">
      <c r="A61" s="152">
        <v>417</v>
      </c>
      <c r="B61" s="84" t="s">
        <v>233</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42" t="s">
        <v>79</v>
      </c>
      <c r="AS61" s="10" t="s">
        <v>176</v>
      </c>
      <c r="AT61" s="10" t="s">
        <v>177</v>
      </c>
      <c r="AU61" s="10" t="s">
        <v>115</v>
      </c>
    </row>
    <row r="62" spans="1:47" x14ac:dyDescent="0.2">
      <c r="A62" s="152">
        <v>423</v>
      </c>
      <c r="B62" s="84" t="s">
        <v>233</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42" t="s">
        <v>266</v>
      </c>
      <c r="AS62" s="10" t="s">
        <v>178</v>
      </c>
      <c r="AT62" s="10" t="s">
        <v>179</v>
      </c>
      <c r="AU62" s="10" t="s">
        <v>115</v>
      </c>
    </row>
    <row r="63" spans="1:47" x14ac:dyDescent="0.2">
      <c r="A63" s="152">
        <v>425</v>
      </c>
      <c r="B63" s="78" t="s">
        <v>444</v>
      </c>
      <c r="C63" s="9">
        <v>400</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42" t="s">
        <v>80</v>
      </c>
      <c r="AS63" s="10" t="s">
        <v>245</v>
      </c>
      <c r="AT63" s="11" t="s">
        <v>246</v>
      </c>
      <c r="AU63" s="10" t="s">
        <v>115</v>
      </c>
    </row>
    <row r="64" spans="1:47" x14ac:dyDescent="0.2">
      <c r="A64" s="152">
        <v>440</v>
      </c>
      <c r="B64" s="84" t="s">
        <v>233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42" t="s">
        <v>81</v>
      </c>
      <c r="AS64" s="10" t="s">
        <v>180</v>
      </c>
      <c r="AT64" s="10" t="s">
        <v>181</v>
      </c>
      <c r="AU64" s="10" t="s">
        <v>115</v>
      </c>
    </row>
    <row r="65" spans="1:47" x14ac:dyDescent="0.2">
      <c r="A65" s="152">
        <v>501</v>
      </c>
      <c r="B65" s="78" t="s">
        <v>484</v>
      </c>
      <c r="C65" s="9">
        <v>503</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42" t="s">
        <v>82</v>
      </c>
      <c r="AS65" s="10" t="s">
        <v>182</v>
      </c>
      <c r="AT65" s="10" t="s">
        <v>183</v>
      </c>
      <c r="AU65" s="10" t="s">
        <v>115</v>
      </c>
    </row>
    <row r="66" spans="1:47" x14ac:dyDescent="0.2">
      <c r="A66" s="152">
        <v>505</v>
      </c>
      <c r="B66" s="84" t="s">
        <v>233</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42" t="s">
        <v>313</v>
      </c>
      <c r="AS66" s="10" t="s">
        <v>184</v>
      </c>
      <c r="AT66" s="10" t="s">
        <v>185</v>
      </c>
      <c r="AU66" s="10" t="s">
        <v>115</v>
      </c>
    </row>
    <row r="67" spans="1:47" x14ac:dyDescent="0.2">
      <c r="A67" s="152">
        <v>601</v>
      </c>
      <c r="B67" s="84" t="s">
        <v>233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42" t="s">
        <v>84</v>
      </c>
      <c r="AS67" s="10" t="s">
        <v>231</v>
      </c>
      <c r="AT67" s="10" t="s">
        <v>232</v>
      </c>
      <c r="AU67" s="10" t="s">
        <v>115</v>
      </c>
    </row>
    <row r="68" spans="1:47" x14ac:dyDescent="0.2">
      <c r="A68" s="152">
        <v>602</v>
      </c>
      <c r="B68" s="84" t="s">
        <v>233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42" t="s">
        <v>314</v>
      </c>
      <c r="AS68" s="10" t="s">
        <v>186</v>
      </c>
      <c r="AT68" s="10" t="s">
        <v>187</v>
      </c>
      <c r="AU68" s="10" t="s">
        <v>115</v>
      </c>
    </row>
    <row r="69" spans="1:47" ht="61.2" x14ac:dyDescent="0.2">
      <c r="A69" s="152">
        <v>701</v>
      </c>
      <c r="B69" s="84" t="s">
        <v>592</v>
      </c>
      <c r="C69" s="9">
        <v>709</v>
      </c>
      <c r="D69" s="9">
        <v>716</v>
      </c>
      <c r="E69" s="9">
        <v>718</v>
      </c>
      <c r="F69" s="9">
        <v>719</v>
      </c>
      <c r="G69" s="9">
        <v>721</v>
      </c>
      <c r="H69" s="9">
        <v>730</v>
      </c>
      <c r="I69" s="9">
        <v>733</v>
      </c>
      <c r="J69" s="9">
        <v>734</v>
      </c>
      <c r="K69" s="9">
        <v>735</v>
      </c>
      <c r="L69" s="9">
        <v>737</v>
      </c>
      <c r="M69" s="9">
        <v>741</v>
      </c>
      <c r="N69" s="9">
        <v>742</v>
      </c>
      <c r="O69" s="9">
        <v>743</v>
      </c>
      <c r="P69" s="9">
        <v>745</v>
      </c>
      <c r="Q69" s="9">
        <v>747</v>
      </c>
      <c r="R69" s="9">
        <v>749</v>
      </c>
      <c r="S69" s="9">
        <v>752</v>
      </c>
      <c r="T69" s="9">
        <v>753</v>
      </c>
      <c r="U69" s="9">
        <v>751</v>
      </c>
      <c r="V69" s="9">
        <v>756</v>
      </c>
      <c r="W69" s="9">
        <v>757</v>
      </c>
      <c r="X69" s="9">
        <v>760</v>
      </c>
      <c r="Y69" s="9">
        <v>761</v>
      </c>
      <c r="Z69" s="9">
        <v>766</v>
      </c>
      <c r="AA69" s="9">
        <v>767</v>
      </c>
      <c r="AB69" s="9">
        <v>768</v>
      </c>
      <c r="AC69" s="9">
        <v>769</v>
      </c>
      <c r="AD69" s="9">
        <v>770</v>
      </c>
      <c r="AE69" s="9">
        <v>771</v>
      </c>
      <c r="AF69" s="9">
        <v>772</v>
      </c>
      <c r="AG69" s="9">
        <v>773</v>
      </c>
      <c r="AH69" s="9">
        <v>774</v>
      </c>
      <c r="AI69" s="9">
        <v>775</v>
      </c>
      <c r="AJ69" s="9">
        <v>776</v>
      </c>
      <c r="AK69" s="9">
        <v>779</v>
      </c>
      <c r="AL69" s="9">
        <v>784</v>
      </c>
      <c r="AM69" s="9">
        <v>785</v>
      </c>
      <c r="AN69" s="9">
        <v>786</v>
      </c>
      <c r="AO69" s="9">
        <v>795</v>
      </c>
      <c r="AP69" s="9">
        <v>799</v>
      </c>
      <c r="AQ69" s="9"/>
      <c r="AR69" s="13" t="s">
        <v>247</v>
      </c>
      <c r="AS69" s="10"/>
      <c r="AT69" s="10" t="s">
        <v>273</v>
      </c>
    </row>
    <row r="70" spans="1:47" x14ac:dyDescent="0.2">
      <c r="A70" s="152">
        <v>711</v>
      </c>
      <c r="B70" s="84" t="s">
        <v>233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42" t="s">
        <v>85</v>
      </c>
      <c r="AS70" s="10"/>
      <c r="AT70" s="10"/>
      <c r="AU70" s="10" t="s">
        <v>273</v>
      </c>
    </row>
    <row r="71" spans="1:47" ht="30.6" x14ac:dyDescent="0.2">
      <c r="A71" s="152">
        <v>720</v>
      </c>
      <c r="B71" s="84" t="s">
        <v>503</v>
      </c>
      <c r="C71" s="9">
        <v>703</v>
      </c>
      <c r="D71" s="9">
        <v>704</v>
      </c>
      <c r="E71" s="9">
        <v>705</v>
      </c>
      <c r="F71" s="9">
        <v>706</v>
      </c>
      <c r="G71" s="9">
        <v>707</v>
      </c>
      <c r="H71" s="9">
        <v>708</v>
      </c>
      <c r="I71" s="9">
        <v>723</v>
      </c>
      <c r="J71" s="9">
        <v>724</v>
      </c>
      <c r="K71" s="9">
        <v>728</v>
      </c>
      <c r="L71" s="9">
        <v>729</v>
      </c>
      <c r="M71" s="9">
        <v>739</v>
      </c>
      <c r="N71" s="9">
        <v>748</v>
      </c>
      <c r="O71" s="9">
        <v>790</v>
      </c>
      <c r="P71" s="9">
        <v>792</v>
      </c>
      <c r="Q71" s="9">
        <v>793</v>
      </c>
      <c r="R71" s="9">
        <v>794</v>
      </c>
      <c r="S71" s="9">
        <v>856</v>
      </c>
      <c r="T71" s="9"/>
      <c r="U71" s="9"/>
      <c r="V71" s="9"/>
      <c r="W71" s="9"/>
      <c r="X71" s="9"/>
      <c r="Y71" s="9"/>
      <c r="Z71" s="9"/>
      <c r="AA71" s="9"/>
      <c r="AB71" s="9"/>
      <c r="AC71" s="9"/>
      <c r="AD71" s="9"/>
      <c r="AE71" s="9"/>
      <c r="AF71" s="9"/>
      <c r="AG71" s="9"/>
      <c r="AH71" s="9"/>
      <c r="AI71" s="9"/>
      <c r="AJ71" s="9"/>
      <c r="AK71" s="9"/>
      <c r="AL71" s="9"/>
      <c r="AM71" s="9"/>
      <c r="AN71" s="9"/>
      <c r="AO71" s="9"/>
      <c r="AP71" s="9"/>
      <c r="AQ71" s="42"/>
      <c r="AR71" s="10" t="s">
        <v>248</v>
      </c>
      <c r="AS71" s="11" t="s">
        <v>249</v>
      </c>
      <c r="AT71" s="10" t="s">
        <v>188</v>
      </c>
    </row>
    <row r="72" spans="1:47" x14ac:dyDescent="0.2">
      <c r="A72" s="152">
        <v>765</v>
      </c>
      <c r="B72" s="84" t="s">
        <v>233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42" t="s">
        <v>86</v>
      </c>
      <c r="AS72" s="10" t="s">
        <v>189</v>
      </c>
      <c r="AT72" s="10" t="s">
        <v>190</v>
      </c>
      <c r="AU72" s="10" t="s">
        <v>115</v>
      </c>
    </row>
    <row r="73" spans="1:47" x14ac:dyDescent="0.2">
      <c r="A73" s="152">
        <v>777</v>
      </c>
      <c r="B73" s="84" t="s">
        <v>233</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42"/>
      <c r="AR73" s="42" t="s">
        <v>87</v>
      </c>
      <c r="AS73" s="10" t="s">
        <v>191</v>
      </c>
      <c r="AT73" s="10" t="s">
        <v>192</v>
      </c>
      <c r="AU73" s="10" t="s">
        <v>115</v>
      </c>
    </row>
    <row r="74" spans="1:47" x14ac:dyDescent="0.2">
      <c r="A74" s="152">
        <v>778</v>
      </c>
      <c r="B74" s="84" t="s">
        <v>233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42" t="s">
        <v>88</v>
      </c>
      <c r="AS74" s="10" t="s">
        <v>193</v>
      </c>
      <c r="AT74" s="10" t="s">
        <v>194</v>
      </c>
      <c r="AU74" s="10" t="s">
        <v>115</v>
      </c>
    </row>
    <row r="75" spans="1:47" x14ac:dyDescent="0.2">
      <c r="A75" s="152">
        <v>841</v>
      </c>
      <c r="B75" s="84" t="s">
        <v>233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42" t="s">
        <v>91</v>
      </c>
      <c r="AS75" s="10" t="s">
        <v>195</v>
      </c>
      <c r="AT75" s="10" t="s">
        <v>196</v>
      </c>
      <c r="AU75" s="10" t="s">
        <v>115</v>
      </c>
    </row>
    <row r="76" spans="1:47" x14ac:dyDescent="0.2">
      <c r="A76" s="152">
        <v>848</v>
      </c>
      <c r="B76" s="84" t="s">
        <v>233</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42" t="s">
        <v>94</v>
      </c>
      <c r="AS76" s="10" t="s">
        <v>250</v>
      </c>
      <c r="AT76" s="11" t="s">
        <v>251</v>
      </c>
      <c r="AU76" s="10" t="s">
        <v>115</v>
      </c>
    </row>
    <row r="77" spans="1:47" x14ac:dyDescent="0.2">
      <c r="A77" s="152">
        <v>912</v>
      </c>
      <c r="B77" s="84" t="s">
        <v>447</v>
      </c>
      <c r="C77" s="9">
        <v>128</v>
      </c>
      <c r="D77" s="9">
        <v>902</v>
      </c>
      <c r="E77" s="9">
        <v>903</v>
      </c>
      <c r="F77" s="9">
        <v>913</v>
      </c>
      <c r="G77" s="9">
        <v>922</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42" t="s">
        <v>97</v>
      </c>
      <c r="AS77" s="10" t="s">
        <v>197</v>
      </c>
      <c r="AT77" s="10" t="s">
        <v>198</v>
      </c>
      <c r="AU77" s="10" t="s">
        <v>115</v>
      </c>
    </row>
    <row r="78" spans="1:47" x14ac:dyDescent="0.2">
      <c r="A78" s="152">
        <v>942</v>
      </c>
      <c r="B78" s="84" t="s">
        <v>233</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42" t="s">
        <v>98</v>
      </c>
      <c r="AS78" s="11" t="s">
        <v>199</v>
      </c>
      <c r="AT78" s="10" t="s">
        <v>200</v>
      </c>
      <c r="AU78" s="11" t="s">
        <v>115</v>
      </c>
    </row>
    <row r="79" spans="1:47" x14ac:dyDescent="0.2">
      <c r="A79" s="152">
        <v>957</v>
      </c>
      <c r="B79" s="84" t="s">
        <v>233</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42" t="s">
        <v>99</v>
      </c>
      <c r="AS79" s="11" t="s">
        <v>252</v>
      </c>
      <c r="AT79" s="11" t="s">
        <v>253</v>
      </c>
      <c r="AU79" s="11" t="s">
        <v>115</v>
      </c>
    </row>
    <row r="80" spans="1:47" x14ac:dyDescent="0.2">
      <c r="A80" s="152">
        <v>960</v>
      </c>
      <c r="B80" s="84" t="s">
        <v>233</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48"/>
    </row>
    <row r="81" spans="1:43" x14ac:dyDescent="0.2">
      <c r="A81" s="152">
        <v>961</v>
      </c>
      <c r="B81" s="84" t="s">
        <v>233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row>
    <row r="82" spans="1:43" x14ac:dyDescent="0.2">
      <c r="A82" s="153">
        <v>977</v>
      </c>
      <c r="B82" s="84" t="s">
        <v>233</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row>
  </sheetData>
  <sheetProtection selectLockedCells="1" selectUnlockedCells="1"/>
  <phoneticPr fontId="0" type="noConversion"/>
  <conditionalFormatting sqref="AU6:AU8 AT9 AU10:AU14 AT15 AU16:AU68 AT69 AU70 AT71 AU72:AU80">
    <cfRule type="cellIs" dxfId="5" priority="4" stopIfTrue="1" operator="equal">
      <formula>"CU"</formula>
    </cfRule>
    <cfRule type="cellIs" dxfId="4" priority="5" stopIfTrue="1" operator="equal">
      <formula>"Corrections"</formula>
    </cfRule>
    <cfRule type="cellIs" dxfId="3" priority="6" stopIfTrue="1" operator="equal">
      <formula>"VCCS"</formula>
    </cfRule>
  </conditionalFormatting>
  <conditionalFormatting sqref="AU81:AU93">
    <cfRule type="cellIs" dxfId="2" priority="1" stopIfTrue="1" operator="equal">
      <formula>"Higher Ed"</formula>
    </cfRule>
    <cfRule type="cellIs" dxfId="1" priority="2" stopIfTrue="1" operator="equal">
      <formula>"Corrections"</formula>
    </cfRule>
    <cfRule type="cellIs" dxfId="0" priority="3" stopIfTrue="1" operator="equal">
      <formula>"VCCS"</formula>
    </cfRule>
  </conditionalFormatting>
  <hyperlinks>
    <hyperlink ref="AS9" r:id="rId1" xr:uid="{00000000-0004-0000-0300-000000000000}"/>
  </hyperlinks>
  <pageMargins left="0.5" right="0.5" top="0.5" bottom="0.5" header="0.5" footer="0.5"/>
  <pageSetup pageOrder="overThenDown" orientation="portrait" r:id="rId2"/>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Survey</vt:lpstr>
      <vt:lpstr>Certification</vt:lpstr>
      <vt:lpstr>Revision Control Log</vt:lpstr>
      <vt:lpstr>CTL AGY TABLE</vt:lpstr>
      <vt:lpstr>ALL AGENCY TABLE</vt:lpstr>
      <vt:lpstr>Sheet1</vt:lpstr>
      <vt:lpstr>ALL_AGENCY_TABLE</vt:lpstr>
      <vt:lpstr>CTL_AGY_TABLE</vt:lpstr>
      <vt:lpstr>'ALL AGENCY TABLE'!Print_Area</vt:lpstr>
      <vt:lpstr>Certification!Print_Area</vt:lpstr>
      <vt:lpstr>'Revision Control Log'!Print_Area</vt:lpstr>
      <vt:lpstr>Sheet1!Print_Area</vt:lpstr>
      <vt:lpstr>Survey!Print_Area</vt:lpstr>
      <vt:lpstr>Sheet1!Print_Titles</vt:lpstr>
      <vt:lpstr>Survey!Print_Titles</vt:lpstr>
      <vt:lpstr>ValidAgy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4 - Off-Balance Sheet Financial Obligations Update</dc:title>
  <dc:subject>Attachment 4 - Off-Balance Sheet Financial Obligations Update</dc:subject>
  <dc:creator>Virginia Department of Accounts</dc:creator>
  <cp:lastPrinted>2023-02-13T13:17:11Z</cp:lastPrinted>
  <dcterms:created xsi:type="dcterms:W3CDTF">2008-01-17T21:43:22Z</dcterms:created>
  <dcterms:modified xsi:type="dcterms:W3CDTF">2024-04-17T17:57:43Z</dcterms:modified>
</cp:coreProperties>
</file>