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updateLinks="never" defaultThemeVersion="124226"/>
  <xr:revisionPtr revIDLastSave="0" documentId="13_ncr:1_{D15FDE9E-F30E-4CA6-8357-6CBC21F8C70C}" xr6:coauthVersionLast="47" xr6:coauthVersionMax="47" xr10:uidLastSave="{00000000-0000-0000-0000-000000000000}"/>
  <workbookProtection workbookAlgorithmName="SHA-512" workbookHashValue="c04D3KIlPkjZ0RYllQJW90EEz9Ryzf1vCzb9yfiX9T9vSWq7oRswx/kXCyMCOKzBDMhZVNPyaTnB5HQsnn7j6w==" workbookSaltValue="DAhWIYkh3Wb1cZTXyLnhfw==" workbookSpinCount="100000" lockStructure="1"/>
  <bookViews>
    <workbookView xWindow="-108" yWindow="-108" windowWidth="23256" windowHeight="12456" tabRatio="609" xr2:uid="{00000000-000D-0000-FFFF-FFFF00000000}"/>
  </bookViews>
  <sheets>
    <sheet name="Survey" sheetId="5" r:id="rId1"/>
    <sheet name="Certification" sheetId="21" r:id="rId2"/>
    <sheet name="Revision Control Log" sheetId="17" r:id="rId3"/>
    <sheet name="Distribution List" sheetId="22" state="hidden" r:id="rId4"/>
    <sheet name="ALL AGENCY TABLE" sheetId="19" state="hidden" r:id="rId5"/>
    <sheet name="CTL AGY TABLE" sheetId="20" state="hidden" r:id="rId6"/>
  </sheets>
  <externalReferences>
    <externalReference r:id="rId7"/>
  </externalReferences>
  <definedNames>
    <definedName name="_xlnm._FilterDatabase" localSheetId="4" hidden="1">'ALL AGENCY TABLE'!$A$2:$B$322</definedName>
    <definedName name="_xlnm._FilterDatabase" localSheetId="3" hidden="1">'Distribution List'!$A$5:$AU$79</definedName>
    <definedName name="art_bs" localSheetId="1">#REF!</definedName>
    <definedName name="art_bs" localSheetId="3">#REF!</definedName>
    <definedName name="art_bs" localSheetId="2">#REF!</definedName>
    <definedName name="art_bs">#REF!</definedName>
    <definedName name="art_cf" localSheetId="1">#REF!</definedName>
    <definedName name="art_cf" localSheetId="2">#REF!</definedName>
    <definedName name="art_cf">#REF!</definedName>
    <definedName name="art_is" localSheetId="1">#REF!</definedName>
    <definedName name="art_is" localSheetId="2">#REF!</definedName>
    <definedName name="art_is">#REF!</definedName>
    <definedName name="Balance_Sheet" localSheetId="1">#REF!</definedName>
    <definedName name="Balance_Sheet" localSheetId="2">#REF!</definedName>
    <definedName name="Balance_Sheet">#REF!</definedName>
    <definedName name="BS_Title" localSheetId="1">#REF!</definedName>
    <definedName name="BS_Title" localSheetId="2">#REF!</definedName>
    <definedName name="BS_Title">#REF!</definedName>
    <definedName name="Cash_Flows" localSheetId="1">#REF!</definedName>
    <definedName name="Cash_Flows" localSheetId="2">#REF!</definedName>
    <definedName name="Cash_Flows">#REF!</definedName>
    <definedName name="Fitch" localSheetId="1">#REF!</definedName>
    <definedName name="Fitch">#REF!</definedName>
    <definedName name="Income_Statement" localSheetId="1">#REF!</definedName>
    <definedName name="Income_Statement" localSheetId="2">#REF!</definedName>
    <definedName name="Income_Statement">#REF!</definedName>
    <definedName name="IS" localSheetId="1">#REF!</definedName>
    <definedName name="IS" localSheetId="2">#REF!</definedName>
    <definedName name="IS">#REF!</definedName>
    <definedName name="IS_Title" localSheetId="1">#REF!</definedName>
    <definedName name="IS_Title" localSheetId="2">#REF!</definedName>
    <definedName name="IS_Title">#REF!</definedName>
    <definedName name="Leg_BS" localSheetId="1">#REF!</definedName>
    <definedName name="Leg_BS" localSheetId="2">#REF!</definedName>
    <definedName name="Leg_BS">#REF!</definedName>
    <definedName name="LEG_CF" localSheetId="1">#REF!</definedName>
    <definedName name="LEG_CF" localSheetId="2">#REF!</definedName>
    <definedName name="LEG_CF">#REF!</definedName>
    <definedName name="Leg_IS" localSheetId="1">#REF!</definedName>
    <definedName name="Leg_IS" localSheetId="2">#REF!</definedName>
    <definedName name="Leg_IS">#REF!</definedName>
    <definedName name="LOC_BS" localSheetId="1">'[1]Local Choice'!#REF!</definedName>
    <definedName name="LOC_BS">'[1]Local Choice'!#REF!</definedName>
    <definedName name="Moodys" localSheetId="1">#REF!</definedName>
    <definedName name="Moodys">#REF!</definedName>
    <definedName name="NA" localSheetId="1">#REF!</definedName>
    <definedName name="NA">#REF!</definedName>
    <definedName name="_xlnm.Print_Area" localSheetId="1">Certification!$A$1:$P$45</definedName>
    <definedName name="_xlnm.Print_Area" localSheetId="5">'CTL AGY TABLE'!$A$1:$C$76</definedName>
    <definedName name="_xlnm.Print_Area" localSheetId="3">'Distribution List'!$A$5:$B$79</definedName>
    <definedName name="_xlnm.Print_Area" localSheetId="2">'Revision Control Log'!$A$1:$F$68</definedName>
    <definedName name="_xlnm.Print_Area" localSheetId="0">Survey!$A$1:$K$81</definedName>
    <definedName name="_xlnm.Print_Titles" localSheetId="5">'CTL AGY TABLE'!$1:$1</definedName>
    <definedName name="_xlnm.Print_Titles" localSheetId="3">'Distribution List'!$A:$A,'Distribution List'!$5:$5</definedName>
    <definedName name="_xlnm.Print_Titles" localSheetId="0">Survey!$22:$23</definedName>
    <definedName name="Rating_Agency" localSheetId="1">#REF!</definedName>
    <definedName name="Rating_Agency" localSheetId="3">#REF!</definedName>
    <definedName name="Rating_Agency">#REF!</definedName>
    <definedName name="Science_Bs" localSheetId="1">#REF!</definedName>
    <definedName name="Science_Bs" localSheetId="2">#REF!</definedName>
    <definedName name="Science_Bs">#REF!</definedName>
    <definedName name="Science_cf" localSheetId="1">#REF!</definedName>
    <definedName name="Science_cf" localSheetId="2">#REF!</definedName>
    <definedName name="Science_cf">#REF!</definedName>
    <definedName name="Science_IS" localSheetId="1">#REF!</definedName>
    <definedName name="Science_IS" localSheetId="2">#REF!</definedName>
    <definedName name="Science_IS">#REF!</definedName>
    <definedName name="Standard_Poors" localSheetId="1">#REF!</definedName>
    <definedName name="Standard_Poors">#REF!</definedName>
    <definedName name="ValidAgy" localSheetId="3">'Distribution List'!$A$6:$A$80</definedName>
    <definedName name="ValidAgy">#REF!</definedName>
    <definedName name="wrn.Footnote._.8." localSheetId="4" hidden="1">{#N/A,#N/A,FALSE,"Fixed Assets";#N/A,#N/A,FALSE,"PPE Wksheet"}</definedName>
    <definedName name="wrn.Footnote._.8." localSheetId="1" hidden="1">{#N/A,#N/A,FALSE,"Fixed Assets";#N/A,#N/A,FALSE,"PPE Wksheet"}</definedName>
    <definedName name="wrn.Footnote._.8." localSheetId="5" hidden="1">{#N/A,#N/A,FALSE,"Fixed Assets";#N/A,#N/A,FALSE,"PPE Wksheet"}</definedName>
    <definedName name="wrn.Footnote._.8." localSheetId="3" hidden="1">{#N/A,#N/A,FALSE,"Fixed Assets";#N/A,#N/A,FALSE,"PPE Wksheet"}</definedName>
    <definedName name="wrn.Footnote._.8." localSheetId="2"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7" l="1"/>
  <c r="D3" i="5"/>
  <c r="U95" i="5"/>
  <c r="D1" i="5" l="1"/>
  <c r="S95" i="5" l="1"/>
  <c r="C26" i="5" l="1"/>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25" i="5"/>
  <c r="C24" i="5"/>
  <c r="C6" i="17" l="1"/>
  <c r="AO95" i="5"/>
  <c r="AN95" i="5"/>
  <c r="AM95" i="5"/>
  <c r="AL95" i="5"/>
  <c r="AK95" i="5"/>
  <c r="AJ95" i="5"/>
  <c r="AI95" i="5"/>
  <c r="AH95" i="5"/>
  <c r="AG95" i="5"/>
  <c r="AF95" i="5"/>
  <c r="AE95" i="5"/>
  <c r="AD95" i="5"/>
  <c r="AC95" i="5"/>
  <c r="AB95" i="5"/>
  <c r="AA95" i="5"/>
  <c r="Z95" i="5"/>
  <c r="Y95" i="5"/>
  <c r="X95" i="5"/>
  <c r="W95" i="5"/>
  <c r="V95" i="5"/>
  <c r="T95" i="5"/>
  <c r="R95" i="5"/>
  <c r="Q95" i="5"/>
  <c r="P95" i="5"/>
  <c r="O95" i="5"/>
  <c r="N95" i="5"/>
  <c r="M95" i="5"/>
  <c r="L95" i="5"/>
  <c r="K95" i="5"/>
  <c r="J95" i="5"/>
  <c r="I95" i="5"/>
  <c r="H95" i="5"/>
  <c r="G95" i="5"/>
  <c r="F95" i="5"/>
  <c r="E95" i="5"/>
  <c r="D95" i="5" l="1"/>
  <c r="C95" i="5"/>
  <c r="B95" i="5"/>
  <c r="A95" i="5"/>
  <c r="C5" i="17" l="1"/>
  <c r="C4" i="17"/>
  <c r="C1" i="17"/>
  <c r="C2" i="17" l="1"/>
  <c r="C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00000000-0006-0000-0000-000002000000}">
      <text>
        <r>
          <rPr>
            <sz val="9"/>
            <color indexed="81"/>
            <rFont val="Times New Roman"/>
            <family val="1"/>
          </rPr>
          <t xml:space="preserve">If this submission is a </t>
        </r>
        <r>
          <rPr>
            <b/>
            <sz val="9"/>
            <color indexed="81"/>
            <rFont val="Times New Roman"/>
            <family val="1"/>
          </rPr>
          <t>revision</t>
        </r>
        <r>
          <rPr>
            <sz val="9"/>
            <color indexed="81"/>
            <rFont val="Times New Roman"/>
            <family val="1"/>
          </rPr>
          <t xml:space="preserve"> to a previous submission for which DOA acknowledged receipt and acceptance, </t>
        </r>
        <r>
          <rPr>
            <b/>
            <sz val="9"/>
            <color indexed="81"/>
            <rFont val="Times New Roman"/>
            <family val="1"/>
          </rPr>
          <t>COMPLETE THE REVISION CONTROL LOG TAB.</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4" authorId="0" shapeId="0" xr:uid="{AE78750A-B09F-4B7B-A8EC-820279C5302D}">
      <text>
        <r>
          <rPr>
            <b/>
            <sz val="9"/>
            <color indexed="81"/>
            <rFont val="Tahoma"/>
            <family val="2"/>
          </rPr>
          <t>Author:</t>
        </r>
        <r>
          <rPr>
            <sz val="9"/>
            <color indexed="81"/>
            <rFont val="Tahoma"/>
            <family val="2"/>
          </rPr>
          <t xml:space="preserve">
151 per Vera at DOA, does not match signatory card
</t>
        </r>
      </text>
    </comment>
    <comment ref="D35" authorId="0" shapeId="0" xr:uid="{2A119FC8-0719-4872-9A39-2E814B3BC253}">
      <text>
        <r>
          <rPr>
            <b/>
            <sz val="9"/>
            <color indexed="81"/>
            <rFont val="Tahoma"/>
            <family val="2"/>
          </rPr>
          <t>Author:</t>
        </r>
        <r>
          <rPr>
            <sz val="9"/>
            <color indexed="81"/>
            <rFont val="Tahoma"/>
            <family val="2"/>
          </rPr>
          <t xml:space="preserve">
151 per Vera at DOA, does not match signatory card
</t>
        </r>
      </text>
    </comment>
    <comment ref="D70" authorId="0" shapeId="0" xr:uid="{3A5DDCEA-2C95-4485-B559-6F0657BF1EB0}">
      <text>
        <r>
          <rPr>
            <b/>
            <sz val="9"/>
            <color indexed="81"/>
            <rFont val="Tahoma"/>
            <family val="2"/>
          </rPr>
          <t>Author:</t>
        </r>
        <r>
          <rPr>
            <sz val="9"/>
            <color indexed="81"/>
            <rFont val="Tahoma"/>
            <family val="2"/>
          </rPr>
          <t xml:space="preserve">
765 stated on signatory card, however DOE completes directive work for this agency
</t>
        </r>
      </text>
    </comment>
    <comment ref="D77" authorId="0" shapeId="0" xr:uid="{48AF50B2-08EB-4711-BCF5-A24B18BE33AD}">
      <text>
        <r>
          <rPr>
            <b/>
            <sz val="9"/>
            <color indexed="81"/>
            <rFont val="Tahoma"/>
            <family val="2"/>
          </rPr>
          <t>Author:</t>
        </r>
        <r>
          <rPr>
            <sz val="9"/>
            <color indexed="81"/>
            <rFont val="Tahoma"/>
            <family val="2"/>
          </rPr>
          <t xml:space="preserve">
151 per Vera at DOA, does not match signatory card
</t>
        </r>
      </text>
    </comment>
    <comment ref="D94" authorId="0" shapeId="0" xr:uid="{39F35E65-A7D2-4B79-A16D-0225389835BE}">
      <text>
        <r>
          <rPr>
            <b/>
            <sz val="9"/>
            <color indexed="81"/>
            <rFont val="Tahoma"/>
            <family val="2"/>
          </rPr>
          <t>Author:</t>
        </r>
        <r>
          <rPr>
            <sz val="9"/>
            <color indexed="81"/>
            <rFont val="Tahoma"/>
            <family val="2"/>
          </rPr>
          <t xml:space="preserve">
151 per Vera at DOA, does not match signatory card
</t>
        </r>
      </text>
    </comment>
    <comment ref="D113" authorId="0" shapeId="0" xr:uid="{08CEEE66-927E-49C8-965F-01810ABFE9A2}">
      <text>
        <r>
          <rPr>
            <b/>
            <sz val="9"/>
            <color indexed="81"/>
            <rFont val="Tahoma"/>
            <family val="2"/>
          </rPr>
          <t>Author:</t>
        </r>
        <r>
          <rPr>
            <sz val="9"/>
            <color indexed="81"/>
            <rFont val="Tahoma"/>
            <family val="2"/>
          </rPr>
          <t xml:space="preserve">
signatory card reflects 701, however 711 reports for 711</t>
        </r>
      </text>
    </comment>
    <comment ref="D134" authorId="0" shapeId="0" xr:uid="{1495CC7B-CBF4-4495-9AC7-7BA1F5A9A790}">
      <text>
        <r>
          <rPr>
            <b/>
            <sz val="9"/>
            <color indexed="81"/>
            <rFont val="Tahoma"/>
            <family val="2"/>
          </rPr>
          <t>Author:</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<sst xmlns="http://schemas.openxmlformats.org/spreadsheetml/2006/main" count="1042" uniqueCount="591">
  <si>
    <t>Date Completed:</t>
  </si>
  <si>
    <t>Step 2</t>
  </si>
  <si>
    <t>Step 3</t>
  </si>
  <si>
    <t>Step 4</t>
  </si>
  <si>
    <t>Item #</t>
  </si>
  <si>
    <t>Description</t>
  </si>
  <si>
    <t>Source of amounts provided</t>
  </si>
  <si>
    <t>Step 5</t>
  </si>
  <si>
    <t>Step 6</t>
  </si>
  <si>
    <t>Step 7</t>
  </si>
  <si>
    <t>Step 9</t>
  </si>
  <si>
    <t>Step 10</t>
  </si>
  <si>
    <t>Step 11</t>
  </si>
  <si>
    <t>Prepared by:</t>
  </si>
  <si>
    <t>Name</t>
  </si>
  <si>
    <t>Title</t>
  </si>
  <si>
    <t>Reviewed by:</t>
  </si>
  <si>
    <t>Agency Name</t>
  </si>
  <si>
    <t>SENATE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</si>
  <si>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</si>
  <si>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</si>
  <si>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</si>
  <si>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</si>
  <si>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</si>
  <si>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</si>
  <si>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</si>
  <si>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</si>
  <si>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</si>
  <si>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</si>
  <si>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</si>
  <si>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</si>
  <si>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</si>
  <si>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</si>
  <si>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</si>
  <si>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</si>
  <si>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</si>
  <si>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</si>
  <si>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</si>
  <si>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</si>
  <si>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</si>
  <si>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</si>
  <si>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</si>
  <si>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</si>
  <si>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</si>
  <si>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</si>
  <si>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</si>
  <si>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</si>
  <si>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</si>
  <si>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</si>
  <si>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</si>
  <si>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</si>
  <si>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</si>
  <si>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</si>
  <si>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</si>
  <si>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</si>
  <si>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</si>
  <si>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</si>
  <si>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</si>
  <si>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</si>
  <si>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</si>
  <si>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</si>
  <si>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</si>
  <si>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</si>
  <si>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</si>
  <si>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</si>
  <si>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</si>
  <si>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</si>
  <si>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</si>
  <si>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</si>
  <si>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</si>
  <si>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</si>
  <si>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</si>
  <si>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DEPARTMENT OF GAME AND INLAND FISHERIES</t>
  </si>
  <si>
    <t>VIRGINIA RACING COMMISSION</t>
  </si>
  <si>
    <t>DEPARTMENT OF FORESTRY</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</si>
  <si>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</si>
  <si>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</si>
  <si>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</si>
  <si>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</si>
  <si>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</si>
  <si>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</si>
  <si>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</si>
  <si>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</si>
  <si>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</si>
  <si>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DEPARTMENT OF FORENSIC SCIENCE</t>
  </si>
  <si>
    <t>CAPITOL SQUARE PRESERVATION COUNCIL</t>
  </si>
  <si>
    <t>VIRGINIA COMMISSION ON YOUTH</t>
  </si>
  <si>
    <t>DEPARTMENT OF AVIATION</t>
  </si>
  <si>
    <t>CHESAPEAKE BAY COMMISSION</t>
  </si>
  <si>
    <t>JOINT COMMISSION ON HEALTH CARE</t>
  </si>
  <si>
    <t>INDIGENT DEFENSE COMMISSION</t>
  </si>
  <si>
    <t>DEPARTMENT OF VETERANS SERVICES</t>
  </si>
  <si>
    <t>INTERSTATE ORGANIZATION CONTRIBUTIONS</t>
  </si>
  <si>
    <t>VIRGINIA MUSEUM OF NATURAL HISTORY</t>
  </si>
  <si>
    <t>COMMONWEALTH ATTORNEYS' SERVICES COUNCIL</t>
  </si>
  <si>
    <t>DEPARTMENT OF FIRE PROGRAMS</t>
  </si>
  <si>
    <t>DIVISION OF CAPITOL POLICE</t>
  </si>
  <si>
    <t>STATE WATER COMMISSION</t>
  </si>
  <si>
    <t>Type of Off-Balance Sheet Obligation</t>
  </si>
  <si>
    <t>Distribution List Name:</t>
  </si>
  <si>
    <t xml:space="preserve">Fiscal Officers </t>
  </si>
  <si>
    <t xml:space="preserve">Source for email address:  </t>
  </si>
  <si>
    <t>Outlook Statewide Fiscal Officer List</t>
  </si>
  <si>
    <t>Source for agency number:</t>
  </si>
  <si>
    <t>Signature card book</t>
  </si>
  <si>
    <t>Other Agy No</t>
  </si>
  <si>
    <t>agy name</t>
  </si>
  <si>
    <t>Email</t>
  </si>
  <si>
    <t>Category</t>
  </si>
  <si>
    <t>Charlotte Mary</t>
  </si>
  <si>
    <t>cmary@sov.state.va.us</t>
  </si>
  <si>
    <t>Agency</t>
  </si>
  <si>
    <t xml:space="preserve">Linda Wood </t>
  </si>
  <si>
    <t>lwood@leg.state.va.us</t>
  </si>
  <si>
    <t>Crystal T Hendrick</t>
  </si>
  <si>
    <t>hendrick@vsb.org</t>
  </si>
  <si>
    <t>Paul Bender</t>
  </si>
  <si>
    <t>paul.bender@dpb.virginia.gov</t>
  </si>
  <si>
    <t>Linda Coleman</t>
  </si>
  <si>
    <t>Linda.Coleman@dma.virginia.gov</t>
  </si>
  <si>
    <t>Victoria Williams</t>
  </si>
  <si>
    <t>Victoria.Williams@vdem.virginia.gov</t>
  </si>
  <si>
    <t>Reginald C Wilson</t>
  </si>
  <si>
    <t>reggie.wilson@sbe.virginia.gov</t>
  </si>
  <si>
    <t>Shannon Hargitt</t>
  </si>
  <si>
    <t>shannon.hargitt@apa.virginia.gov</t>
  </si>
  <si>
    <t>Dana Smith</t>
  </si>
  <si>
    <t>dana.smith@vita.virginia.gov</t>
  </si>
  <si>
    <t>Foster Billingsley</t>
  </si>
  <si>
    <t>foster.billingsley@arts.virginia.gov</t>
  </si>
  <si>
    <t>James P D'Amato</t>
  </si>
  <si>
    <t>jp.damato@vsp.virginia.gov</t>
  </si>
  <si>
    <t>Linda B Gutshall</t>
  </si>
  <si>
    <t>linda.gutshall@scb.virginia.gov</t>
  </si>
  <si>
    <t>Barry Faison</t>
  </si>
  <si>
    <t>bfaison@varetire.org</t>
  </si>
  <si>
    <t xml:space="preserve">Reggie Williams </t>
  </si>
  <si>
    <t>reggie.williams@tax.virginia.gov</t>
  </si>
  <si>
    <t>Leo Padis</t>
  </si>
  <si>
    <t>Leo.Padis@scc.virginia.gov</t>
  </si>
  <si>
    <t>Deborah C Courtney</t>
  </si>
  <si>
    <t>dcourtney@valottery.com</t>
  </si>
  <si>
    <t>Nancy M Sanders</t>
  </si>
  <si>
    <t>nancy.sanders@doli.virginia.gov</t>
  </si>
  <si>
    <t>Ed Rice</t>
  </si>
  <si>
    <t>Edward.Rice@vwc.state.va.us</t>
  </si>
  <si>
    <t>Connie B Warne</t>
  </si>
  <si>
    <t>connie.warne@lva.virginia.gov</t>
  </si>
  <si>
    <t>Janice Rankin</t>
  </si>
  <si>
    <t>janice.rankin@vsdbs.virginia.gov</t>
  </si>
  <si>
    <t>Pamela Kamalakkannan</t>
  </si>
  <si>
    <t>pamela.kamalakkannan@dpor.virginia.gov</t>
  </si>
  <si>
    <t>Anita B. Watkins</t>
  </si>
  <si>
    <t>anita.watkins@dhp.virginia.gov</t>
  </si>
  <si>
    <t xml:space="preserve">Mary Altizer </t>
  </si>
  <si>
    <t>maltizer@vbbe.state.va.us</t>
  </si>
  <si>
    <t xml:space="preserve">Leon Garnett </t>
  </si>
  <si>
    <t>leon.garnett@vmfa.museum</t>
  </si>
  <si>
    <t>Donna Smith</t>
  </si>
  <si>
    <t>donna.smith@fcmv.virginia.gov</t>
  </si>
  <si>
    <t xml:space="preserve">Ellie Boyd </t>
  </si>
  <si>
    <t>ellieboyd@schev.edu</t>
  </si>
  <si>
    <t>Jane McCroskey</t>
  </si>
  <si>
    <t>jane.mccroskey@mrc.virginia.gov</t>
  </si>
  <si>
    <t xml:space="preserve">John Moore </t>
  </si>
  <si>
    <t>john.moore@dgif.virginia.gov</t>
  </si>
  <si>
    <t>Frank Hampton</t>
  </si>
  <si>
    <t>Frank.hampton@dmme.virginia.gov</t>
  </si>
  <si>
    <t>Faye DiFazio</t>
  </si>
  <si>
    <t>faye.difazio@dof.virginia.gov</t>
  </si>
  <si>
    <t>Debra D Gardner</t>
  </si>
  <si>
    <t>dgardner.vasap@state.va.us</t>
  </si>
  <si>
    <t xml:space="preserve">Lena McAllister </t>
  </si>
  <si>
    <t>lena@gunstonhall.org</t>
  </si>
  <si>
    <t>Jamie C Lewis</t>
  </si>
  <si>
    <t>jamie.lewis@dhr.virginia.gov</t>
  </si>
  <si>
    <t>Carla M Woods</t>
  </si>
  <si>
    <t>cmwoods@deq.virginia.gov</t>
  </si>
  <si>
    <t>Janice Long</t>
  </si>
  <si>
    <t>Janice.Long@VDOT.virginia.gov</t>
  </si>
  <si>
    <t xml:space="preserve">William Pittard </t>
  </si>
  <si>
    <t>steve.pittard@drpt.virginia.gov</t>
  </si>
  <si>
    <t>Karen Stephenson</t>
  </si>
  <si>
    <t>karen.stephenson@dmas.virginia.gov</t>
  </si>
  <si>
    <t>Mental Health</t>
  </si>
  <si>
    <t>J.R. Simpson</t>
  </si>
  <si>
    <t>j.r.simpson@dss.virginia.gov</t>
  </si>
  <si>
    <t xml:space="preserve">Sallye Anthony </t>
  </si>
  <si>
    <t>sallye.anthony@djj.virginia.gov</t>
  </si>
  <si>
    <t>Donna Carter</t>
  </si>
  <si>
    <t>donna.carter@dfs.virginia.gov</t>
  </si>
  <si>
    <t>Patricia H Fulcher</t>
  </si>
  <si>
    <t>trish.fulcher@doav.virginia.gov</t>
  </si>
  <si>
    <t>Tracey DeBord</t>
  </si>
  <si>
    <t>tadebo@wm.edu</t>
  </si>
  <si>
    <t>Beth Dingus</t>
  </si>
  <si>
    <t>bdingus@house.state.va.us</t>
  </si>
  <si>
    <t>John Rickman</t>
  </si>
  <si>
    <t>jrickman@courts.state.va.us</t>
  </si>
  <si>
    <t>Dennis Johnson</t>
  </si>
  <si>
    <t>Dennis.Johnson@Governor.Virginia.Gov</t>
  </si>
  <si>
    <t>George Gibbs</t>
  </si>
  <si>
    <t>george.gibbs@dhrm.virginia.gov</t>
  </si>
  <si>
    <t>Reeva Tilley</t>
  </si>
  <si>
    <t>reeva.tilley@dcjs.virginia.gov</t>
  </si>
  <si>
    <t>Thomas Gelozin</t>
  </si>
  <si>
    <t>tgelozin@oag.state.va.us</t>
  </si>
  <si>
    <t>James Fisher</t>
  </si>
  <si>
    <t>Jim.Fisher@doa.virginia.gov</t>
  </si>
  <si>
    <t>Kristin Reiter</t>
  </si>
  <si>
    <t>kristin.reiter@trs.virginia.gov</t>
  </si>
  <si>
    <t>John Christian</t>
  </si>
  <si>
    <t>jack.christian@dmv.virginia.gov</t>
  </si>
  <si>
    <t>Bryan Wagner</t>
  </si>
  <si>
    <t>bryan.wagner@dgs.virginia.gov</t>
  </si>
  <si>
    <t>Cindy M Worsham-Cannon</t>
  </si>
  <si>
    <t>cindy.worsham-cannon@vec.virginia.gov</t>
  </si>
  <si>
    <t>Marie Williams</t>
  </si>
  <si>
    <t>marie.williams@doe.virginia.gov</t>
  </si>
  <si>
    <t>Tim Bishton</t>
  </si>
  <si>
    <t>tim.bishton@dcr.virginia.gov</t>
  </si>
  <si>
    <t>Philip W. Benton</t>
  </si>
  <si>
    <t>phil.benton@drs.virginia.gov</t>
  </si>
  <si>
    <t>Jennifer S Cavedo</t>
  </si>
  <si>
    <t>jennifer.cavedo@vdacs.virginia.gov</t>
  </si>
  <si>
    <t>Elizabeth D Franklin</t>
  </si>
  <si>
    <t>beth.franklin@vdh.virginia.gov</t>
  </si>
  <si>
    <t>Step 12</t>
  </si>
  <si>
    <t>If an amount cannot be readily determined, please provide a brief explanation as to why the amount cannot be quantified.</t>
  </si>
  <si>
    <t>Step 8 (see also Steps 9 and 12)</t>
  </si>
  <si>
    <t>DEPARTMENT OF MOTOR VEHICLES TRANSFER PAYMENTS</t>
  </si>
  <si>
    <t>Paula Lambert</t>
  </si>
  <si>
    <t>plambert@leg.state.va.us</t>
  </si>
  <si>
    <t>Darlene Selz</t>
  </si>
  <si>
    <t>dselz@smv.org</t>
  </si>
  <si>
    <t>Alvin D. Williams</t>
  </si>
  <si>
    <t>al.williams@dhcd.virginia.gov</t>
  </si>
  <si>
    <t>Gary Ometer</t>
  </si>
  <si>
    <t>gometer@virginia529.com</t>
  </si>
  <si>
    <t>Tina Sinclair</t>
  </si>
  <si>
    <t>tina.sinclair@jyf.virginia.gov</t>
  </si>
  <si>
    <t>Varies by facility</t>
  </si>
  <si>
    <t>rosanna.vanbodegomsmith@co.dmhmrsas.virginia.gov</t>
  </si>
  <si>
    <t>Bryan K. Aud</t>
  </si>
  <si>
    <t>baud@idc.virginia.gov</t>
  </si>
  <si>
    <t>Michael D. Rogers</t>
  </si>
  <si>
    <t>mike.rogers@dvs.virginia.gov</t>
  </si>
  <si>
    <t>Christine Lopilato</t>
  </si>
  <si>
    <t>christine.lopilato@vdfp.virginia.gov</t>
  </si>
  <si>
    <t>Revision Date</t>
  </si>
  <si>
    <t>Tab Name</t>
  </si>
  <si>
    <t>Row Number</t>
  </si>
  <si>
    <t>Column Letter</t>
  </si>
  <si>
    <t>Previous Information</t>
  </si>
  <si>
    <t>Revised Information</t>
  </si>
  <si>
    <t>Survey</t>
  </si>
  <si>
    <t>See Instructions for guidance on how to complete this Survey tab.</t>
  </si>
  <si>
    <t>DEPARTMENT OF HISTORIC RESOURCES</t>
  </si>
  <si>
    <t>VIRGINIA HOUSING COMMISSION</t>
  </si>
  <si>
    <t>COMMISSION ON CIVICS EDUCATION</t>
  </si>
  <si>
    <t>Control Agency Name</t>
  </si>
  <si>
    <t>103, 111, 112, 113, 114, 115, 116, 125, 160</t>
  </si>
  <si>
    <t>141, 143</t>
  </si>
  <si>
    <t>301, 307</t>
  </si>
  <si>
    <t>Agy Ctl No</t>
  </si>
  <si>
    <t>Corrections</t>
  </si>
  <si>
    <t>OFFICE OF THE LIEUTENANT GOVERNOR</t>
  </si>
  <si>
    <t>147, 151, 162, 226, 405</t>
  </si>
  <si>
    <t>DEPARTMENT FOR AGING &amp; REHABILITATIVE SERVICES</t>
  </si>
  <si>
    <t>154, 506, 530</t>
  </si>
  <si>
    <t>DEPARTMENT OF SMALL BUSINESS &amp; SUPPLIER DIVERSITY</t>
  </si>
  <si>
    <t>Yes</t>
  </si>
  <si>
    <t>No</t>
  </si>
  <si>
    <t>1)</t>
  </si>
  <si>
    <t>2)</t>
  </si>
  <si>
    <r>
      <t>Reasonableness</t>
    </r>
    <r>
      <rPr>
        <sz val="10"/>
        <rFont val="Times New Roman"/>
        <family val="1"/>
      </rPr>
      <t>:  Do amounts appear reasonable?  Some indications of unreasonable amounts are as follows:</t>
    </r>
  </si>
  <si>
    <t xml:space="preserve">a)  There are negative amounts for line items that should not be negative.  </t>
  </si>
  <si>
    <t>3)</t>
  </si>
  <si>
    <t>Date:</t>
  </si>
  <si>
    <t>I certify that the above questions have been completed and reviewed.</t>
  </si>
  <si>
    <t>Answer Required</t>
  </si>
  <si>
    <t>There should be no "Error" messages or cells with "Answer Required".  Have you reviewed the submission and removed all Error messages and answered all questions?  If not, investigate and make corrections as deemed necessary.</t>
  </si>
  <si>
    <r>
      <t>Purpose</t>
    </r>
    <r>
      <rPr>
        <sz val="10"/>
        <rFont val="Times New Roman"/>
        <family val="1"/>
      </rPr>
      <t>:  This tab is to help ensure completeness of this attachment.  After the attachment is completed please answer the following questions.</t>
    </r>
  </si>
  <si>
    <t>b) Significant fluctuations on the attachment between prior year and current year amounts may be an indication of amounts being reported on the incorrect line item.</t>
  </si>
  <si>
    <t>SECRETARY OF VETERANS AND DEFENSE AFFAIRS</t>
  </si>
  <si>
    <t>Certification</t>
  </si>
  <si>
    <t>DEPARTMENT OF ELECTIONS</t>
  </si>
  <si>
    <t>VIRGINIA STATE CRIME COMMISSION</t>
  </si>
  <si>
    <t>OFFICE OF THE STATE INSPECTOR GENERAL</t>
  </si>
  <si>
    <t>VIRGINIA LOTTERY</t>
  </si>
  <si>
    <t>VIRGINIA SCHOOL FOR THE DEAF AND THE BLIND</t>
  </si>
  <si>
    <t>VIRGINIA COMMERCIAL SPACE FLIGHT AUTHORITY</t>
  </si>
  <si>
    <t>DIVISION OF LEGISLATIVE AUTOMATED SYSTEMS</t>
  </si>
  <si>
    <t>JOINT LEGISLATIVE AUDIT &amp; REVIEW COMMISSION</t>
  </si>
  <si>
    <t>OFFICE OF THE ATTORNEY GENERAL &amp; DEPARTMENT OF LAW</t>
  </si>
  <si>
    <t>DEPARTMENT OF HOUSING &amp; COMMUNITY DEVELOPMENT</t>
  </si>
  <si>
    <t>VIRGINIA WORKERS' COMPENSATION COMMISSION</t>
  </si>
  <si>
    <t>DEPARTMENT OF CONSERVATION AND RECREATION</t>
  </si>
  <si>
    <t>DEPARTMENT OF EDUCATION-CENTRAL OFFICE OPERATIONS</t>
  </si>
  <si>
    <t>STATE COUNCIL OF HIGHER EDUCATION FOR VIRGINIA</t>
  </si>
  <si>
    <t>DEPARTMENT OF AGRICULTURE &amp; CONSUMER SERVICES</t>
  </si>
  <si>
    <t>DEPARTMENT OF MINES, MINERALS AND ENERGY</t>
  </si>
  <si>
    <t>COMMISSION ON THE VIRGINIA  ALCOHOL SAFETY ACTION PROGRAM</t>
  </si>
  <si>
    <t>DEPARTMENT OF RAIL AND PUBLIC TRANSPORTATION</t>
  </si>
  <si>
    <t>DEPARTMENT OF MEDICAL ASSISTANCE SERVICES</t>
  </si>
  <si>
    <t>Caryl Harris</t>
  </si>
  <si>
    <t>charris@leg.state.va.us</t>
  </si>
  <si>
    <t>VIRGINIA COMMISSION ON INTERGOVERNMENTAL COOPERATION</t>
  </si>
  <si>
    <t>DEPARTMENT OF EDUCATION-DIRECT AID TO PUBLIC EDUCATION</t>
  </si>
  <si>
    <t>DEPARTMENT OF PROFESSIONAL &amp; OCCUPATIONAL REGULATION</t>
  </si>
  <si>
    <t>VIRGINIA REHABILITATION CENTER FOR THE BLIND AND VISION IMPAIRED</t>
  </si>
  <si>
    <t>VIRGINIA BOARD FOR PEOPLE WITH DISABILITIES</t>
  </si>
  <si>
    <t>VIRGINIA FREEDOM OF INFORMATION ADVISORY COUNCIL</t>
  </si>
  <si>
    <t>JOINT COMMISSION ON TECHNOLOGY AND SCIENCE</t>
  </si>
  <si>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</si>
  <si>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rPr>
        <b/>
        <sz val="10"/>
        <rFont val="Times New Roman"/>
        <family val="1"/>
      </rPr>
      <t xml:space="preserve">Certification: </t>
    </r>
    <r>
      <rPr>
        <sz val="10"/>
        <rFont val="Times New Roman"/>
        <family val="1"/>
      </rPr>
      <t>Do you certify that you have read and understood the instructions for completing this attachment and that (if you are the reviewer) it has been reviewed and is complete and accurate?</t>
    </r>
  </si>
  <si>
    <t>I certify that the above questions have been completed and are accurate.</t>
  </si>
  <si>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</si>
  <si>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t>Fiscal Officer</t>
  </si>
  <si>
    <t>Analyst Comments</t>
  </si>
  <si>
    <t>Cecelia Storm</t>
  </si>
  <si>
    <t>Michelle Vucci</t>
  </si>
  <si>
    <t>Tammy Davidson</t>
  </si>
  <si>
    <t>Shannon M. Hargitt</t>
  </si>
  <si>
    <t>Christie Wells</t>
  </si>
  <si>
    <t>Douglas Page</t>
  </si>
  <si>
    <t>Kristin A. Reiter</t>
  </si>
  <si>
    <t>Reggie Williams</t>
  </si>
  <si>
    <t>Sharon Partee</t>
  </si>
  <si>
    <t>WILSON WORKFORCE AND REHABILITATION CENTER</t>
  </si>
  <si>
    <t>Julie O'Kelly</t>
  </si>
  <si>
    <t>Ellie Boyd</t>
  </si>
  <si>
    <t>Angela Coleman</t>
  </si>
  <si>
    <t>Louis B. Eacho</t>
  </si>
  <si>
    <t>Theodore Darden, Jr.</t>
  </si>
  <si>
    <t>10300, 11100, 11200, 11300, 11400, 11500, 11600, 12500, 16000</t>
  </si>
  <si>
    <t>14100, 14300</t>
  </si>
  <si>
    <t>15400, 50600, 53000</t>
  </si>
  <si>
    <t>203, 262, 263, 606, 702, 751</t>
  </si>
  <si>
    <t>20300, 26200, 26300, 60600, 70200, 75100</t>
  </si>
  <si>
    <t>30100, 30700</t>
  </si>
  <si>
    <t>COMMISSION ON THE VIRGINIA ALCOHOL SAFETY ACTION PROGRAM</t>
  </si>
  <si>
    <t>Agy No</t>
  </si>
  <si>
    <t>Control Agency</t>
  </si>
  <si>
    <t>HIGHER EDUCATION RESEARCH INITIATIVE</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</si>
  <si>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</si>
  <si>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</si>
  <si>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</si>
  <si>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</si>
  <si>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</si>
  <si>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</si>
  <si>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</si>
  <si>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</si>
  <si>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</si>
  <si>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</si>
  <si>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Control Agency Name:</t>
  </si>
  <si>
    <t>Control Agency Number:</t>
  </si>
  <si>
    <t>Other Agencies for which you are responsible that must be Included on this Survey:</t>
  </si>
  <si>
    <t>Agency Contact Name:</t>
  </si>
  <si>
    <t>Agency Contact Phone Number:</t>
  </si>
  <si>
    <t>Agency Contact E-mail Address:</t>
  </si>
  <si>
    <t>Agency Number</t>
  </si>
  <si>
    <t>Bus. Unit</t>
  </si>
  <si>
    <t>Control Bus. Unit</t>
  </si>
  <si>
    <t>SENATE OF VIRGINIA</t>
  </si>
  <si>
    <t>VIRGINIA MANAGEMENT FELLOWS PROGRAM ADMINISTRATION</t>
  </si>
  <si>
    <t>VETERANS SERVICES FOUNDATION</t>
  </si>
  <si>
    <t>LIEUTENANT GOVERNOR</t>
  </si>
  <si>
    <t>Kevin Hill</t>
  </si>
  <si>
    <t>ATTORNEY GENERAL AND DEPARTMENT OF LAW</t>
  </si>
  <si>
    <t>DIVISION OF DEBT COLLECTION</t>
  </si>
  <si>
    <t>Kimberly Jezek</t>
  </si>
  <si>
    <t>Danielle Robertson</t>
  </si>
  <si>
    <t>CHILDREN'S SERVICES ACT</t>
  </si>
  <si>
    <t>ONLINE VIRGINIA NETWORK AUTHORITY</t>
  </si>
  <si>
    <t>AGRICULTURAL COUNCIL</t>
  </si>
  <si>
    <t>ECONOMIC DEVELOPMENT INCENTIVE PAYMENTS</t>
  </si>
  <si>
    <t>Sheri Crocker</t>
  </si>
  <si>
    <t>DEPARTMENT OF CORRECTIONS--CENTRAL ADMINISTRATION</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</si>
  <si>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</si>
  <si>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</si>
  <si>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</si>
  <si>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</si>
  <si>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</si>
  <si>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</si>
  <si>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</si>
  <si>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CTL AGY</t>
  </si>
  <si>
    <t>Agencies Controlled</t>
  </si>
  <si>
    <t>Bus. Units Controlled</t>
  </si>
  <si>
    <t>Elizabeth C. Gibbs</t>
  </si>
  <si>
    <t>DEPARTMENT OF EDUCATION, CENTRAL OFFICE OPERATIONS</t>
  </si>
  <si>
    <t>DR. MARTIN LUTHER KING, JR. MEMORIAL COMMISSION</t>
  </si>
  <si>
    <t>SITTER &amp; BARFOOT VETERANS CARE CENTER</t>
  </si>
  <si>
    <t>COMMONWEALTH'S ATTORNEYS' SERVICES COUNCIL</t>
  </si>
  <si>
    <t>15200, 15500, 99400, 99600</t>
  </si>
  <si>
    <t>197, 200, 201</t>
  </si>
  <si>
    <t>19700, 20000, 20100</t>
  </si>
  <si>
    <t>For Directive purposes, Agency 200 should be included with 201. Signature Card includes with Agy 765</t>
  </si>
  <si>
    <t>Paula C. Lambert</t>
  </si>
  <si>
    <t>JUVENILE AND DOMESTIC RELATIONS DISTRICT COURTS</t>
  </si>
  <si>
    <t>agency name per signatory card
"Office of the Attorney General" but will continue to use DPB name</t>
  </si>
  <si>
    <t>Vivian Shields</t>
  </si>
  <si>
    <t>Minni Powell</t>
  </si>
  <si>
    <t>James Sacher</t>
  </si>
  <si>
    <t>Jonathan Martin</t>
  </si>
  <si>
    <t>Barry M. Wenzig</t>
  </si>
  <si>
    <t>Removed Agencies</t>
  </si>
  <si>
    <t>Corrine Louden</t>
  </si>
  <si>
    <t>Renai Reinholtz</t>
  </si>
  <si>
    <t>DEPARTMENT OF WILDLIFE RESOURCES</t>
  </si>
  <si>
    <t>Ida Witherspoon</t>
  </si>
  <si>
    <t>New Agency</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</si>
  <si>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</si>
  <si>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</si>
  <si>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</si>
  <si>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</si>
  <si>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</si>
  <si>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129, 149, 164</t>
  </si>
  <si>
    <t>Part 1)  Questions</t>
  </si>
  <si>
    <t>Part 2)  Off-Balance Sheet Obligations</t>
  </si>
  <si>
    <t>Jannette Waldrop</t>
  </si>
  <si>
    <t>Donald Unmussig</t>
  </si>
  <si>
    <t>Kyle Smith</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</si>
  <si>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</si>
  <si>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</si>
  <si>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</si>
  <si>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</si>
  <si>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</si>
  <si>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</si>
  <si>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</si>
  <si>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</si>
  <si>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</si>
  <si>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</si>
  <si>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</si>
  <si>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</si>
  <si>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</si>
  <si>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</si>
  <si>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</si>
  <si>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JONES AND CABACOY VETERANS CARE CENTER</t>
  </si>
  <si>
    <t>Gabrielle Cordle</t>
  </si>
  <si>
    <t>119, 121, 166, 180, 183, 185, 186, 187, 188, 190, 192, 193, 195, 312, 454, 836, 921</t>
  </si>
  <si>
    <t>11900, 12100, 16600, 18000, 18300, 18500, 18600, 18700, 18800, 19000, 19200, 19300, 19500, 31200, 45400, 83600, 92100</t>
  </si>
  <si>
    <t>12900, 14900, 16400</t>
  </si>
  <si>
    <t>400, 425</t>
  </si>
  <si>
    <t xml:space="preserve"> 40000, 42500</t>
  </si>
  <si>
    <t>OPIOID ABATEMENT AUTHORITY</t>
  </si>
  <si>
    <t>128, 902, 903, 912, 913, 922</t>
  </si>
  <si>
    <t>12800, 90200, 90300, 91200, 91300, 92200</t>
  </si>
  <si>
    <t>POWHATAN CORRECTIONAL CENTER</t>
  </si>
  <si>
    <t>VIRGINIA CORRECTIONAL CENTER FOR WOMEN</t>
  </si>
  <si>
    <t>BLAND CORRECTIONAL CENTER</t>
  </si>
  <si>
    <t>JAMES RIVER CORRECTIONAL CENTER</t>
  </si>
  <si>
    <t>STATE FARM ENTERPRISE UNIT</t>
  </si>
  <si>
    <t>BRUNSWICK CORRECTIONAL CENTER</t>
  </si>
  <si>
    <t>WALLENS RIDGE STATE PRISON</t>
  </si>
  <si>
    <t>ST. BRIDES CORRECTIONAL CENTER</t>
  </si>
  <si>
    <t>RED ONION STATE PRISON</t>
  </si>
  <si>
    <t>CORRECTIONS--EMPLOYEE RELATIONS AND TRAINING</t>
  </si>
  <si>
    <t>FLUVANNA CORRECTIONAL CENTER FOR WOMEN</t>
  </si>
  <si>
    <t>NOTTOWAY CORRECTIONAL CENTER</t>
  </si>
  <si>
    <t>BUCKINGHAM CORRECTIONAL CENTER</t>
  </si>
  <si>
    <t>STATE FARM COMPLEX</t>
  </si>
  <si>
    <t>DEERFIELD CORRECTIONAL CENTER</t>
  </si>
  <si>
    <t>AUGUSTA CORRECTIONAL CENTER</t>
  </si>
  <si>
    <t>CENTRAL REGION CORRECTIONAL FIELD UNITS</t>
  </si>
  <si>
    <t>BASKERVILLE CORRECTIONAL CENTER</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</si>
  <si>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</si>
  <si>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</si>
  <si>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</si>
  <si>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</si>
  <si>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</si>
  <si>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</si>
  <si>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</si>
  <si>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</si>
  <si>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</si>
  <si>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</si>
  <si>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</si>
  <si>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SUSSEX I AND II STATE PRISONS COMPLEX</t>
  </si>
  <si>
    <t>DEPARTMENT OF CORRECTIONS--INSTITUTIONS</t>
  </si>
  <si>
    <t>DEPARTMENT OF CORRECTIONS- Central Activities</t>
  </si>
  <si>
    <t>CENTRAL STATE HOSPITAL</t>
  </si>
  <si>
    <t>EASTERN STATE HOSPITAL</t>
  </si>
  <si>
    <t>SOUTHWESTERN VIRGINIA MENTAL HEALTH INSTITUTE</t>
  </si>
  <si>
    <t>WESTERN STATE HOSPITAL</t>
  </si>
  <si>
    <t>CENTRAL VIRGINIA TRAINING CENTER</t>
  </si>
  <si>
    <t>DEPARTMENT OF BEHAVIORAL HEALTH AND DEVELOPMENTAL SERVICES</t>
  </si>
  <si>
    <t>SOUTHEASTERN VIRGINIA TRAINING CENTER</t>
  </si>
  <si>
    <t>CATAWBA HOSPITAL</t>
  </si>
  <si>
    <t>NORTHERN VIRGINIA MENTAL HEALTH INSTITUTE</t>
  </si>
  <si>
    <t>PIEDMONT GERIATRIC HOSPITAL</t>
  </si>
  <si>
    <t>SOUTHERN VIRGINIA MENTAL HEALTH INSTITUTE</t>
  </si>
  <si>
    <t>HIRAM DAVIS MEDICAL CENTER</t>
  </si>
  <si>
    <t>GRANTS TO LOCALITIES</t>
  </si>
  <si>
    <t>MENTAL HEALTH TREATMENT CENTERS</t>
  </si>
  <si>
    <t>INTELLECTUAL DISABILITIES TRAINING CENTERS</t>
  </si>
  <si>
    <t>VIRGINIA CENTER FOR BEHAVIORAL REHABILITATION</t>
  </si>
  <si>
    <t>Does the agency have any Off-Balance Sheet Obligations to report below?</t>
  </si>
  <si>
    <r>
      <t xml:space="preserve">If </t>
    </r>
    <r>
      <rPr>
        <b/>
        <sz val="8"/>
        <rFont val="Times New Roman"/>
        <family val="1"/>
      </rPr>
      <t>yes</t>
    </r>
    <r>
      <rPr>
        <sz val="8"/>
        <rFont val="Times New Roman"/>
        <family val="1"/>
      </rPr>
      <t xml:space="preserve">, complete </t>
    </r>
    <r>
      <rPr>
        <b/>
        <sz val="8"/>
        <rFont val="Times New Roman"/>
        <family val="1"/>
      </rPr>
      <t xml:space="preserve">Part 2 below </t>
    </r>
    <r>
      <rPr>
        <sz val="8"/>
        <rFont val="Times New Roman"/>
        <family val="1"/>
      </rPr>
      <t>for all Off-Balance Sheet Obligations.</t>
    </r>
  </si>
  <si>
    <r>
      <t xml:space="preserve">Does the agency have any deferred maintenance amounts to report below?  Deferred Maintenance includes any maintenance costs for agency owned assets that have been postponed for cost cutting or budgetary purposes.  Do </t>
    </r>
    <r>
      <rPr>
        <b/>
        <u/>
        <sz val="9"/>
        <rFont val="Times New Roman"/>
        <family val="1"/>
      </rPr>
      <t>not</t>
    </r>
    <r>
      <rPr>
        <b/>
        <sz val="9"/>
        <rFont val="Times New Roman"/>
        <family val="1"/>
      </rPr>
      <t xml:space="preserve"> include any amounts for DGS owned assets. </t>
    </r>
  </si>
  <si>
    <r>
      <t xml:space="preserve">If </t>
    </r>
    <r>
      <rPr>
        <b/>
        <sz val="8"/>
        <rFont val="Times New Roman"/>
        <family val="1"/>
      </rPr>
      <t>yes</t>
    </r>
    <r>
      <rPr>
        <sz val="8"/>
        <rFont val="Times New Roman"/>
        <family val="1"/>
      </rPr>
      <t>, include deferred maintenance in Part 2 below and label in step 5 appropriately.</t>
    </r>
  </si>
  <si>
    <t>New/Name change</t>
  </si>
  <si>
    <t>New Agencies</t>
  </si>
  <si>
    <t>Name Changes per DPB</t>
  </si>
  <si>
    <t>Rochelle Altholz</t>
  </si>
  <si>
    <t>Donna M. Brown</t>
  </si>
  <si>
    <t>Arthenia Rachel</t>
  </si>
  <si>
    <t>Control Agency updates</t>
  </si>
  <si>
    <t>COMMISSIONERS FOR THE PROMOTION OF UNIFORMITY OF LEGISLATION IN THE UNITED STATES</t>
  </si>
  <si>
    <t>Name Change</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</si>
  <si>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</si>
  <si>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</si>
  <si>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</si>
  <si>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</si>
  <si>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</si>
  <si>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</si>
  <si>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</si>
  <si>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</si>
  <si>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</si>
  <si>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</si>
  <si>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</si>
  <si>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</si>
  <si>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</si>
  <si>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</si>
  <si>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</si>
  <si>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SUSSEX ONE STATE PRISON</t>
  </si>
  <si>
    <t>SUSSEX TWO STATE PRISON</t>
  </si>
  <si>
    <t>MARION CORRECTIONAL CENTER</t>
  </si>
  <si>
    <t>WESTERN REGION CORRECTIONAL FIELD UNITS</t>
  </si>
  <si>
    <t>RIVER NORTH CORRECTIONAL CENTER</t>
  </si>
  <si>
    <t>CULPEPER CORRECTIONAL FACILITY FOR WOMEN</t>
  </si>
  <si>
    <t>COMMONWEALTH CENTER FOR CHILDREN AND ADOLESCENTS</t>
  </si>
  <si>
    <t>None</t>
  </si>
  <si>
    <t>152, 155, 994, 996</t>
  </si>
  <si>
    <r>
      <t xml:space="preserve">Note:  Include all short-term leases and short-term SBITAs that are </t>
    </r>
    <r>
      <rPr>
        <b/>
        <u/>
        <sz val="8"/>
        <rFont val="Times New Roman"/>
        <family val="1"/>
      </rPr>
      <t>NOT</t>
    </r>
    <r>
      <rPr>
        <sz val="8"/>
        <rFont val="Times New Roman"/>
        <family val="1"/>
      </rPr>
      <t xml:space="preserve"> entered into the LAS Plus accounting system.  For Off-Balance Sheet Obligation purposes, short-term leases are leases that have a calculated asset value of less than $50,000 or a lease period of 12 months or less, including all renewal options regardless of the likelihood of the options being exercised. Short-term SBITA's have a calculated asset value of less than $5,000 or a subscription period of 12 months or less, also including all renewal options.</t>
    </r>
  </si>
  <si>
    <r>
      <t xml:space="preserve">If </t>
    </r>
    <r>
      <rPr>
        <b/>
        <sz val="10"/>
        <rFont val="Times New Roman"/>
        <family val="1"/>
      </rPr>
      <t>Yes</t>
    </r>
    <r>
      <rPr>
        <sz val="10"/>
        <rFont val="Times New Roman"/>
        <family val="1"/>
      </rPr>
      <t xml:space="preserve"> to Step 9, please specify the voucher ID for the payable or directive submission number.</t>
    </r>
  </si>
  <si>
    <t>501, 503</t>
  </si>
  <si>
    <t>50100, 50300</t>
  </si>
  <si>
    <t>Summary of "Off-Balance Sheet" Obligations as of June 30, 2024</t>
  </si>
  <si>
    <t>Off-Balance Sheet Obligation Amount as of June 30, 2024</t>
  </si>
  <si>
    <r>
      <t xml:space="preserve">Was any of the amount reported in step 8 owed as of June 30 and reported as modified and full accrual payables in accordance with the 2024 Fiscal Year End Closing Procedures, </t>
    </r>
    <r>
      <rPr>
        <b/>
        <sz val="10"/>
        <color rgb="FF0000FF"/>
        <rFont val="Times New Roman"/>
        <family val="1"/>
      </rPr>
      <t>Authoritative Literature / Guidance for Preparation of GAAP Basis Fund Financial Statement Templates</t>
    </r>
    <r>
      <rPr>
        <sz val="10"/>
        <rFont val="Times New Roman"/>
        <family val="1"/>
      </rPr>
      <t>, or included in directive submissions as of 
June 30, 2024? (Yes or No)</t>
    </r>
  </si>
  <si>
    <r>
      <t xml:space="preserve">If </t>
    </r>
    <r>
      <rPr>
        <b/>
        <sz val="10"/>
        <rFont val="Times New Roman"/>
        <family val="1"/>
      </rPr>
      <t>Yes</t>
    </r>
    <r>
      <rPr>
        <sz val="10"/>
        <rFont val="Times New Roman"/>
        <family val="1"/>
      </rPr>
      <t xml:space="preserve"> to step 9, what amount was owed as of June 30, 2024 that meets the criteria outlined in Step 9?</t>
    </r>
  </si>
  <si>
    <t>10100, 10500</t>
  </si>
  <si>
    <t>107, 108, 142, 145, 330, 820, 834, 839, 840, 842, 844, 845, 847, 858, 872, 876, 880, 882,883</t>
  </si>
  <si>
    <t>10700, 10800, 14200, 14500, 33000, 82000, 83400, 83900, 84000, 84200, 84400, 84500, 84700, 85800, 87200, 87600, 88000, 88200, 88300</t>
  </si>
  <si>
    <t>removed 870, 878, 879, 881 &amp; 971
added 883</t>
  </si>
  <si>
    <t>122, 949, 950, 951, 984</t>
  </si>
  <si>
    <t>12200, 94900, 95000, 95100, 98400</t>
  </si>
  <si>
    <t>removed 980,989 &amp; 995</t>
  </si>
  <si>
    <t>147, 148, 151, 162, 226, 405</t>
  </si>
  <si>
    <t>14700, 14800, 15100, 16200, 22600, 40500</t>
  </si>
  <si>
    <t>Removed 993</t>
  </si>
  <si>
    <t>OFFICE OF DATA GOVERNANCE AND ANALYTICS</t>
  </si>
  <si>
    <t>DEPARTMENT OF WORKFORCE DEVELOPMENT AND ADVANCEMENT</t>
  </si>
  <si>
    <t>New agency</t>
  </si>
  <si>
    <t>703, 704, 705, 706, 707, 708, 720, 723, 724, 728, 729, 739, 748, 790, 792, 793, 794, 856</t>
  </si>
  <si>
    <t>70300, 70400, 70500, 70600, 70700, 70800, 72000, 72300, 72400, 72800, 72900, 73900, 74800, 79000, 79200, 79300, 79400, 85600</t>
  </si>
  <si>
    <t>VIRGIINIA CANNABIS CONTROL AUTHORITY</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</si>
  <si>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</si>
  <si>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</si>
  <si>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</si>
  <si>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</si>
  <si>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</si>
  <si>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</si>
  <si>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</si>
  <si>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</si>
  <si>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</si>
  <si>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Richard M. Whitfield</t>
  </si>
  <si>
    <t>Control Agency Change</t>
  </si>
  <si>
    <t>David M. Morrison</t>
  </si>
  <si>
    <t>Anthony Dib</t>
  </si>
  <si>
    <t xml:space="preserve">New Agency </t>
  </si>
  <si>
    <t>Alicia Diehl</t>
  </si>
  <si>
    <t>Xiaojing Wang</t>
  </si>
  <si>
    <t>Dan Hinderliter</t>
  </si>
  <si>
    <t>Hope Larson</t>
  </si>
  <si>
    <t>Andrew M. Harris</t>
  </si>
  <si>
    <t>Chase Chandler</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</si>
  <si>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</si>
  <si>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</si>
  <si>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</si>
  <si>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</si>
  <si>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</si>
  <si>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</si>
  <si>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</si>
  <si>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</si>
  <si>
    <t>DEPARTMENT OF CORRECTIONS--DIVISION OF INSTITUTIONS</t>
  </si>
  <si>
    <t>101, 105</t>
  </si>
  <si>
    <t>LAWRENCEVILLE CORRECTIONAL CENTER</t>
  </si>
  <si>
    <t>701, 709, 716, 718, 719, 721, 730, 733, 734, 735, 737, 741, 742, 743, 745, 747, 749, 752, 753, 754, 756, 757, 760, 761, 766, 767, 768, 769, 770, 771, 772, 773, 774, 775, 776, 779, 784, 785, 786, 795, 799</t>
  </si>
  <si>
    <t>70100, 70900, 71600, 71800, 71900, 72100, 73000, 73300, 73400, 73500, 73700, 74100, 74200, 74300, 74500, 74700, 74900, 75200, 75300, 75400, 75600, 75700, 76000, 76100, 76600, 76700, 76800, 76900, 77000, 77100, 77200, 77300, 77400, 77500, 77600, 77900, 78400, 78500, 78600, 79500, 79900</t>
  </si>
  <si>
    <t>**added 784 per communications with GA on 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</si>
</sst>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1" formatCode="_(* #,##0_);_(* \(#,##0\);_(* &quot;-&quot;_);_(@_)"/>
    <numFmt numFmtId="43" formatCode="_(* #,##0.00_);_(* \(#,##0.00\);_(* &quot;-&quot;??_);_(@_)"/>
    <numFmt numFmtId="164" formatCode="General_)"/>
    <numFmt numFmtId="165" formatCode="_(* #,##0_);_(* \(#,##0\);_(* &quot;-&quot;??_);_(@_)"/>
    <numFmt numFmtId="166" formatCode="mmmm\ d\,\ yyyy"/>
    <numFmt numFmtId="167" formatCode="mm/dd/yy;@"/>
    <numFmt numFmtId="168" formatCode="&quot;$&quot;#,##0\ ;\(&quot;$&quot;#,##0\)"/>
    <numFmt numFmtId="169" formatCode="[&lt;=9999999]###\-####;\(###\)\ ###\-####"/>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s>
  <fonts count="46" x14ac:knownFonts="1">
    <font>
      <sz val="10"/>
      <name val="Arial"/>
    </font>
    <font>
      <sz val="12"/>
      <color theme="1"/>
      <name val="Times New Roman"/>
      <family val="2"/>
    </font>
    <font>
      <sz val="10"/>
      <name val="Arial"/>
      <family val="2"/>
    </font>
    <font>
      <sz val="8"/>
      <name val="Arial"/>
      <family val="2"/>
    </font>
    <font>
      <sz val="10"/>
      <name val="Courier"/>
      <family val="3"/>
    </font>
    <font>
      <b/>
      <sz val="10"/>
      <name val="Arial"/>
      <family val="2"/>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color indexed="8"/>
      <name val="MS Sans Serif"/>
      <family val="2"/>
    </font>
    <font>
      <b/>
      <sz val="8"/>
      <color indexed="8"/>
      <name val="Verdana"/>
      <family val="2"/>
    </font>
    <font>
      <sz val="8"/>
      <color indexed="8"/>
      <name val="Verdana"/>
      <family val="2"/>
    </font>
    <font>
      <sz val="8"/>
      <name val="Verdana"/>
      <family val="2"/>
    </font>
    <font>
      <b/>
      <sz val="8"/>
      <name val="Verdana"/>
      <family val="2"/>
    </font>
    <font>
      <b/>
      <sz val="10"/>
      <name val="Times New Roman"/>
      <family val="1"/>
    </font>
    <font>
      <sz val="10"/>
      <name val="Times New Roman"/>
      <family val="1"/>
    </font>
    <font>
      <sz val="9"/>
      <color indexed="81"/>
      <name val="Tahoma"/>
      <family val="2"/>
    </font>
    <font>
      <b/>
      <sz val="10"/>
      <color indexed="8"/>
      <name val="Arial"/>
      <family val="2"/>
    </font>
    <font>
      <b/>
      <sz val="8"/>
      <name val="Times New Roman"/>
      <family val="1"/>
    </font>
    <font>
      <b/>
      <sz val="9"/>
      <name val="Times New Roman"/>
      <family val="1"/>
    </font>
    <font>
      <sz val="9"/>
      <name val="Times New Roman"/>
      <family val="1"/>
    </font>
    <font>
      <u/>
      <sz val="10"/>
      <color theme="10"/>
      <name val="Arial"/>
      <family val="2"/>
    </font>
    <font>
      <b/>
      <u/>
      <sz val="10"/>
      <name val="Times New Roman"/>
      <family val="1"/>
    </font>
    <font>
      <b/>
      <sz val="8"/>
      <color indexed="8"/>
      <name val="Times New Roman"/>
      <family val="1"/>
    </font>
    <font>
      <sz val="8"/>
      <color rgb="FFFF0000"/>
      <name val="Times New Roman"/>
      <family val="1"/>
    </font>
    <font>
      <sz val="8"/>
      <color rgb="FFFF0000"/>
      <name val="Arial"/>
      <family val="2"/>
    </font>
    <font>
      <sz val="10"/>
      <color rgb="FFFF0000"/>
      <name val="Arial"/>
      <family val="2"/>
    </font>
    <font>
      <b/>
      <u/>
      <sz val="8"/>
      <name val="Times New Roman"/>
      <family val="1"/>
    </font>
    <font>
      <sz val="9"/>
      <color indexed="81"/>
      <name val="Times New Roman"/>
      <family val="1"/>
    </font>
    <font>
      <b/>
      <sz val="9"/>
      <color indexed="81"/>
      <name val="Times New Roman"/>
      <family val="1"/>
    </font>
    <font>
      <b/>
      <u/>
      <sz val="9"/>
      <color indexed="12"/>
      <name val="Times New Roman"/>
      <family val="1"/>
    </font>
    <font>
      <b/>
      <u/>
      <sz val="10"/>
      <color indexed="12"/>
      <name val="Times New Roman"/>
      <family val="1"/>
    </font>
    <font>
      <b/>
      <sz val="11"/>
      <name val="Times New Roman"/>
      <family val="1"/>
    </font>
    <font>
      <b/>
      <u/>
      <sz val="9"/>
      <name val="Times New Roman"/>
      <family val="1"/>
    </font>
    <font>
      <b/>
      <sz val="10"/>
      <color rgb="FF0000FF"/>
      <name val="Times New Roman"/>
      <family val="1"/>
    </font>
    <font>
      <sz val="10"/>
      <color indexed="8"/>
      <name val="Times New Roman"/>
      <family val="1"/>
    </font>
    <font>
      <b/>
      <i/>
      <sz val="10"/>
      <color rgb="FFFF0000"/>
      <name val="Arial"/>
      <family val="2"/>
    </font>
    <font>
      <b/>
      <sz val="9"/>
      <color indexed="81"/>
      <name val="Tahoma"/>
      <family val="2"/>
    </font>
    <font>
      <b/>
      <sz val="12"/>
      <name val="Times New Roman"/>
      <family val="1"/>
    </font>
    <font>
      <b/>
      <sz val="10"/>
      <color rgb="FFFF0000"/>
      <name val="Arial"/>
      <family val="2"/>
    </font>
    <font>
      <sz val="8"/>
      <color theme="1"/>
      <name val="Times New Roman"/>
      <family val="2"/>
    </font>
    <font>
      <sz val="12"/>
      <color rgb="FFFF0000"/>
      <name val="Times New Roman"/>
      <family val="2"/>
    </font>
    <font>
      <b/>
      <u/>
      <sz val="10"/>
      <color rgb="FF0000FF"/>
      <name val="Times New Roman"/>
      <family val="1"/>
    </font>
    <font>
      <b/>
      <u/>
      <sz val="10"/>
      <color rgb="FF0000FF"/>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0" fontId="0" fillId="0" borderId="0"/>
    <xf numFmtId="43" fontId="2" fillId="0" borderId="0" applyFont="0" applyFill="0" applyBorder="0" applyAlignment="0" applyProtection="0"/>
    <xf numFmtId="3" fontId="6" fillId="0" borderId="0" applyFont="0" applyFill="0" applyBorder="0" applyAlignment="0" applyProtection="0"/>
    <xf numFmtId="168"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2" fillId="0" borderId="0"/>
    <xf numFmtId="0" fontId="2" fillId="0" borderId="0"/>
    <xf numFmtId="0" fontId="10" fillId="0" borderId="0"/>
    <xf numFmtId="0" fontId="11" fillId="0" borderId="0"/>
    <xf numFmtId="164" fontId="4" fillId="0" borderId="0"/>
    <xf numFmtId="0" fontId="6" fillId="0" borderId="1" applyNumberFormat="0" applyFont="0" applyFill="0" applyAlignment="0" applyProtection="0"/>
    <xf numFmtId="0" fontId="9" fillId="0" borderId="0"/>
    <xf numFmtId="0" fontId="2" fillId="0" borderId="0"/>
    <xf numFmtId="170" fontId="2" fillId="0" borderId="0"/>
    <xf numFmtId="171" fontId="2" fillId="0" borderId="0"/>
    <xf numFmtId="172" fontId="2" fillId="0" borderId="0"/>
    <xf numFmtId="173" fontId="2" fillId="0" borderId="0"/>
    <xf numFmtId="174" fontId="2" fillId="0" borderId="0"/>
    <xf numFmtId="175" fontId="2" fillId="0" borderId="0"/>
    <xf numFmtId="176" fontId="2" fillId="0" borderId="0"/>
    <xf numFmtId="177" fontId="2" fillId="0" borderId="0"/>
    <xf numFmtId="178" fontId="2" fillId="0" borderId="0"/>
    <xf numFmtId="179" fontId="2" fillId="0" borderId="0"/>
    <xf numFmtId="180" fontId="2" fillId="0" borderId="0"/>
    <xf numFmtId="49" fontId="2" fillId="0" borderId="0"/>
    <xf numFmtId="0" fontId="23" fillId="0" borderId="0" applyNumberFormat="0" applyFill="0" applyBorder="0" applyAlignment="0" applyProtection="0">
      <alignment vertical="top"/>
      <protection locked="0"/>
    </xf>
    <xf numFmtId="0" fontId="10" fillId="0" borderId="0"/>
    <xf numFmtId="0" fontId="1" fillId="0" borderId="0"/>
  </cellStyleXfs>
  <cellXfs count="225">
    <xf numFmtId="0" fontId="0" fillId="0" borderId="0" xfId="0"/>
    <xf numFmtId="0" fontId="12" fillId="0" borderId="0" xfId="0" applyFont="1" applyAlignment="1">
      <alignment horizontal="left"/>
    </xf>
    <xf numFmtId="0" fontId="13" fillId="0" borderId="0" xfId="0" applyFont="1"/>
    <xf numFmtId="0" fontId="14" fillId="0" borderId="0" xfId="0" applyFont="1"/>
    <xf numFmtId="0" fontId="15" fillId="0" borderId="0" xfId="0" applyFont="1" applyAlignment="1">
      <alignment horizontal="left"/>
    </xf>
    <xf numFmtId="0" fontId="14" fillId="0" borderId="0" xfId="0" applyFont="1" applyAlignment="1">
      <alignment horizontal="left"/>
    </xf>
    <xf numFmtId="0" fontId="15" fillId="0" borderId="2" xfId="0" applyFont="1" applyBorder="1" applyAlignment="1">
      <alignment horizontal="left"/>
    </xf>
    <xf numFmtId="0" fontId="12" fillId="0" borderId="2" xfId="0" applyFont="1" applyBorder="1" applyAlignment="1">
      <alignment horizontal="center" vertical="top" wrapText="1"/>
    </xf>
    <xf numFmtId="0" fontId="14" fillId="0" borderId="0" xfId="0" applyFont="1" applyAlignment="1">
      <alignment horizontal="center"/>
    </xf>
    <xf numFmtId="0" fontId="14" fillId="0" borderId="2" xfId="0" applyFont="1" applyBorder="1" applyAlignment="1">
      <alignment horizontal="left"/>
    </xf>
    <xf numFmtId="0" fontId="13" fillId="0" borderId="2" xfId="0" applyFont="1" applyBorder="1" applyAlignment="1">
      <alignment vertical="top" wrapText="1"/>
    </xf>
    <xf numFmtId="0" fontId="14" fillId="0" borderId="2" xfId="0" applyFont="1" applyBorder="1"/>
    <xf numFmtId="0" fontId="14" fillId="0" borderId="2" xfId="0" applyFont="1" applyBorder="1" applyAlignment="1">
      <alignment horizontal="left" wrapText="1"/>
    </xf>
    <xf numFmtId="0" fontId="13" fillId="0" borderId="2" xfId="0" applyFont="1" applyBorder="1" applyAlignment="1">
      <alignment vertical="center" wrapText="1"/>
    </xf>
    <xf numFmtId="0" fontId="17" fillId="0" borderId="0" xfId="0" applyFont="1"/>
    <xf numFmtId="0" fontId="16" fillId="0" borderId="2" xfId="0" applyFont="1" applyBorder="1" applyAlignment="1">
      <alignment horizontal="center" wrapText="1"/>
    </xf>
    <xf numFmtId="0" fontId="16" fillId="0" borderId="0" xfId="0" applyFont="1" applyAlignment="1">
      <alignment horizontal="center" wrapText="1"/>
    </xf>
    <xf numFmtId="167" fontId="17" fillId="2" borderId="2" xfId="0" applyNumberFormat="1" applyFont="1" applyFill="1" applyBorder="1" applyAlignment="1" applyProtection="1">
      <alignment horizontal="center"/>
      <protection locked="0"/>
    </xf>
    <xf numFmtId="0" fontId="17" fillId="2" borderId="2" xfId="0" applyFont="1" applyFill="1" applyBorder="1" applyAlignment="1" applyProtection="1">
      <alignment horizontal="center"/>
      <protection locked="0"/>
    </xf>
    <xf numFmtId="0" fontId="9" fillId="0" borderId="0" xfId="9" applyFont="1"/>
    <xf numFmtId="0" fontId="21" fillId="0" borderId="0" xfId="10" applyFont="1" applyAlignment="1">
      <alignment horizontal="left" vertical="top"/>
    </xf>
    <xf numFmtId="38" fontId="22" fillId="0" borderId="0" xfId="11" applyNumberFormat="1" applyFont="1" applyAlignment="1">
      <alignment horizontal="left" vertical="top"/>
    </xf>
    <xf numFmtId="49" fontId="9" fillId="0" borderId="0" xfId="15" applyNumberFormat="1" applyAlignment="1">
      <alignment horizontal="left" vertical="top" wrapText="1"/>
    </xf>
    <xf numFmtId="0" fontId="9" fillId="0" borderId="0" xfId="15"/>
    <xf numFmtId="0" fontId="22" fillId="0" borderId="0" xfId="11" applyFont="1"/>
    <xf numFmtId="0" fontId="16" fillId="0" borderId="0" xfId="9" applyFont="1"/>
    <xf numFmtId="0" fontId="21" fillId="0" borderId="0" xfId="9" applyFont="1"/>
    <xf numFmtId="0" fontId="9" fillId="0" borderId="0" xfId="9" applyFont="1" applyAlignment="1">
      <alignment horizontal="center" wrapText="1"/>
    </xf>
    <xf numFmtId="0" fontId="9" fillId="0" borderId="0" xfId="16" applyFont="1"/>
    <xf numFmtId="0" fontId="9" fillId="0" borderId="0" xfId="16" applyFont="1" applyAlignment="1">
      <alignment vertical="top" wrapText="1"/>
    </xf>
    <xf numFmtId="0" fontId="9" fillId="0" borderId="0" xfId="16" applyFont="1" applyAlignment="1">
      <alignment horizontal="center" vertical="top" wrapText="1"/>
    </xf>
    <xf numFmtId="0" fontId="9" fillId="0" borderId="0" xfId="9" applyFont="1" applyAlignment="1">
      <alignment horizontal="justify" wrapText="1"/>
    </xf>
    <xf numFmtId="0" fontId="16" fillId="0" borderId="0" xfId="9" applyFont="1" applyAlignment="1">
      <alignment horizontal="right"/>
    </xf>
    <xf numFmtId="0" fontId="16" fillId="0" borderId="0" xfId="16" applyFont="1"/>
    <xf numFmtId="0" fontId="9" fillId="0" borderId="0" xfId="10" applyFont="1" applyAlignment="1">
      <alignment horizontal="right" vertical="top"/>
    </xf>
    <xf numFmtId="38" fontId="22" fillId="0" borderId="0" xfId="11" applyNumberFormat="1" applyFont="1"/>
    <xf numFmtId="0" fontId="10" fillId="0" borderId="0" xfId="0" applyFont="1" applyAlignment="1">
      <alignment horizontal="left"/>
    </xf>
    <xf numFmtId="0" fontId="10" fillId="0" borderId="0" xfId="0" applyFont="1"/>
    <xf numFmtId="167" fontId="9" fillId="0" borderId="0" xfId="16" applyNumberFormat="1" applyFont="1"/>
    <xf numFmtId="0" fontId="9" fillId="0" borderId="3" xfId="9" applyFont="1" applyBorder="1" applyAlignment="1">
      <alignment horizontal="center" wrapText="1"/>
    </xf>
    <xf numFmtId="167" fontId="9" fillId="2" borderId="2" xfId="16" applyNumberFormat="1" applyFont="1" applyFill="1" applyBorder="1" applyProtection="1">
      <protection locked="0"/>
    </xf>
    <xf numFmtId="3" fontId="17" fillId="2" borderId="2" xfId="1" applyNumberFormat="1" applyFont="1" applyFill="1" applyBorder="1" applyAlignment="1" applyProtection="1">
      <alignment wrapText="1"/>
      <protection locked="0"/>
    </xf>
    <xf numFmtId="3" fontId="9" fillId="2" borderId="2" xfId="1" applyNumberFormat="1" applyFont="1" applyFill="1" applyBorder="1" applyAlignment="1" applyProtection="1">
      <alignment wrapText="1"/>
      <protection locked="0"/>
    </xf>
    <xf numFmtId="0" fontId="9" fillId="4" borderId="2" xfId="0" applyFont="1" applyFill="1" applyBorder="1" applyAlignment="1" applyProtection="1">
      <alignment wrapText="1"/>
      <protection locked="0"/>
    </xf>
    <xf numFmtId="0" fontId="9" fillId="0" borderId="0" xfId="0" applyFont="1"/>
    <xf numFmtId="0" fontId="23" fillId="0" borderId="2" xfId="29" applyBorder="1" applyAlignment="1" applyProtection="1">
      <alignment vertical="top" wrapText="1"/>
    </xf>
    <xf numFmtId="49" fontId="14" fillId="0" borderId="2" xfId="0" applyNumberFormat="1" applyFont="1" applyBorder="1"/>
    <xf numFmtId="49" fontId="25" fillId="5" borderId="2" xfId="12" applyNumberFormat="1" applyFont="1" applyFill="1" applyBorder="1" applyAlignment="1">
      <alignment horizontal="center" vertical="center" wrapText="1"/>
    </xf>
    <xf numFmtId="49" fontId="20" fillId="5" borderId="2" xfId="0" applyNumberFormat="1" applyFont="1" applyFill="1" applyBorder="1" applyAlignment="1">
      <alignment horizontal="center" vertical="center" wrapText="1"/>
    </xf>
    <xf numFmtId="0" fontId="13" fillId="0" borderId="0" xfId="0" applyFont="1" applyAlignment="1">
      <alignment vertical="top" wrapText="1"/>
    </xf>
    <xf numFmtId="49" fontId="5" fillId="0" borderId="0" xfId="0" applyNumberFormat="1" applyFont="1"/>
    <xf numFmtId="49" fontId="0" fillId="0" borderId="0" xfId="0" applyNumberFormat="1"/>
    <xf numFmtId="0" fontId="5" fillId="0" borderId="0" xfId="0" applyFont="1"/>
    <xf numFmtId="49" fontId="25" fillId="3" borderId="2" xfId="12" applyNumberFormat="1" applyFont="1" applyFill="1" applyBorder="1" applyAlignment="1">
      <alignment horizontal="center" vertical="center"/>
    </xf>
    <xf numFmtId="49" fontId="20" fillId="3" borderId="2" xfId="0" applyNumberFormat="1" applyFont="1" applyFill="1" applyBorder="1" applyAlignment="1">
      <alignment horizontal="center" vertical="center" wrapText="1"/>
    </xf>
    <xf numFmtId="49" fontId="20" fillId="3" borderId="2" xfId="0" applyNumberFormat="1" applyFont="1" applyFill="1" applyBorder="1" applyAlignment="1">
      <alignment horizontal="center" vertical="center"/>
    </xf>
    <xf numFmtId="167" fontId="9" fillId="2" borderId="2" xfId="0" applyNumberFormat="1"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49" fontId="10" fillId="0" borderId="0" xfId="0" applyNumberFormat="1" applyFont="1" applyAlignment="1">
      <alignment horizontal="right"/>
    </xf>
    <xf numFmtId="49" fontId="10" fillId="0" borderId="2" xfId="0" applyNumberFormat="1" applyFont="1" applyBorder="1"/>
    <xf numFmtId="0" fontId="24" fillId="0" borderId="0" xfId="30" applyFont="1"/>
    <xf numFmtId="0" fontId="21" fillId="0" borderId="0" xfId="0" applyFont="1" applyAlignment="1">
      <alignment horizontal="left"/>
    </xf>
    <xf numFmtId="0" fontId="9" fillId="0" borderId="0" xfId="0" applyFont="1" applyAlignment="1">
      <alignment horizontal="left" wrapText="1"/>
    </xf>
    <xf numFmtId="0" fontId="10" fillId="0" borderId="0" xfId="0" applyFont="1" applyAlignment="1">
      <alignment wrapText="1"/>
    </xf>
    <xf numFmtId="0" fontId="22" fillId="0" borderId="0" xfId="0" applyFont="1" applyAlignment="1">
      <alignment horizontal="left"/>
    </xf>
    <xf numFmtId="0" fontId="9" fillId="0" borderId="0" xfId="0" applyFont="1" applyAlignment="1">
      <alignment wrapText="1"/>
    </xf>
    <xf numFmtId="0" fontId="22" fillId="0" borderId="0" xfId="0" applyFont="1" applyAlignment="1">
      <alignment horizontal="center"/>
    </xf>
    <xf numFmtId="0" fontId="22" fillId="0" borderId="0" xfId="0" applyFont="1"/>
    <xf numFmtId="0" fontId="9" fillId="0" borderId="0" xfId="0" applyFont="1" applyAlignment="1">
      <alignment horizontal="left"/>
    </xf>
    <xf numFmtId="167" fontId="9" fillId="0" borderId="0" xfId="0" applyNumberFormat="1" applyFont="1" applyAlignment="1">
      <alignment wrapText="1"/>
    </xf>
    <xf numFmtId="0" fontId="34" fillId="0" borderId="0" xfId="0" applyFont="1" applyAlignment="1">
      <alignment horizontal="left"/>
    </xf>
    <xf numFmtId="3" fontId="22" fillId="0" borderId="0" xfId="1" applyNumberFormat="1" applyFont="1" applyProtection="1"/>
    <xf numFmtId="165" fontId="9" fillId="0" borderId="0" xfId="1" applyNumberFormat="1" applyFont="1" applyAlignment="1" applyProtection="1">
      <alignment horizontal="left"/>
    </xf>
    <xf numFmtId="165" fontId="9" fillId="0" borderId="0" xfId="1" applyNumberFormat="1" applyFont="1" applyBorder="1" applyAlignment="1" applyProtection="1">
      <alignment horizontal="left"/>
    </xf>
    <xf numFmtId="0" fontId="9" fillId="2" borderId="2" xfId="0" applyFont="1" applyFill="1" applyBorder="1" applyProtection="1">
      <protection locked="0"/>
    </xf>
    <xf numFmtId="49" fontId="22" fillId="0" borderId="0" xfId="0" applyNumberFormat="1" applyFont="1"/>
    <xf numFmtId="0" fontId="22" fillId="0" borderId="2" xfId="0" applyFont="1" applyBorder="1" applyAlignment="1">
      <alignment horizontal="left"/>
    </xf>
    <xf numFmtId="0" fontId="22" fillId="0" borderId="2" xfId="0" applyFont="1" applyBorder="1" applyAlignment="1">
      <alignment horizontal="center"/>
    </xf>
    <xf numFmtId="3" fontId="22" fillId="0" borderId="2" xfId="1" applyNumberFormat="1" applyFont="1" applyBorder="1" applyAlignment="1" applyProtection="1">
      <alignment horizontal="center"/>
    </xf>
    <xf numFmtId="3" fontId="22" fillId="0" borderId="2" xfId="1" applyNumberFormat="1" applyFont="1" applyBorder="1" applyAlignment="1" applyProtection="1">
      <alignment horizontal="center" wrapText="1"/>
    </xf>
    <xf numFmtId="3" fontId="22" fillId="0" borderId="0" xfId="1" applyNumberFormat="1" applyFont="1" applyAlignment="1" applyProtection="1">
      <alignment horizontal="center"/>
    </xf>
    <xf numFmtId="0" fontId="9" fillId="0" borderId="2" xfId="0" applyFont="1" applyBorder="1" applyAlignment="1">
      <alignment horizontal="left"/>
    </xf>
    <xf numFmtId="0" fontId="9" fillId="0" borderId="2" xfId="0" applyFont="1" applyBorder="1" applyAlignment="1">
      <alignment horizontal="center" wrapText="1"/>
    </xf>
    <xf numFmtId="0" fontId="9" fillId="0" borderId="2" xfId="0" applyFont="1" applyBorder="1" applyAlignment="1">
      <alignment horizontal="center"/>
    </xf>
    <xf numFmtId="165" fontId="9" fillId="0" borderId="2" xfId="1" applyNumberFormat="1" applyFont="1" applyBorder="1" applyAlignment="1" applyProtection="1">
      <alignment horizontal="center" wrapText="1"/>
    </xf>
    <xf numFmtId="0" fontId="9" fillId="0" borderId="0" xfId="0" applyFont="1" applyAlignment="1">
      <alignment horizontal="center"/>
    </xf>
    <xf numFmtId="0" fontId="9" fillId="2" borderId="2" xfId="0" applyFont="1" applyFill="1" applyBorder="1" applyAlignment="1" applyProtection="1">
      <alignment horizontal="left"/>
      <protection locked="0"/>
    </xf>
    <xf numFmtId="0" fontId="9" fillId="0" borderId="2" xfId="0" applyFont="1" applyBorder="1" applyAlignment="1">
      <alignment horizontal="left" wrapText="1"/>
    </xf>
    <xf numFmtId="49" fontId="9" fillId="2" borderId="2" xfId="1" applyNumberFormat="1" applyFont="1" applyFill="1" applyBorder="1" applyAlignment="1" applyProtection="1">
      <alignment horizontal="left" wrapText="1"/>
      <protection locked="0"/>
    </xf>
    <xf numFmtId="0" fontId="9" fillId="2" borderId="2" xfId="0" applyFont="1" applyFill="1" applyBorder="1" applyAlignment="1" applyProtection="1">
      <alignment horizontal="left" wrapText="1"/>
      <protection locked="0"/>
    </xf>
    <xf numFmtId="41" fontId="9" fillId="2" borderId="2" xfId="1" applyNumberFormat="1" applyFont="1" applyFill="1" applyBorder="1" applyAlignment="1" applyProtection="1">
      <alignment horizontal="right" wrapText="1"/>
      <protection locked="0"/>
    </xf>
    <xf numFmtId="41" fontId="9" fillId="2" borderId="2" xfId="0" applyNumberFormat="1" applyFont="1" applyFill="1" applyBorder="1" applyProtection="1">
      <protection locked="0"/>
    </xf>
    <xf numFmtId="0" fontId="9" fillId="2" borderId="2" xfId="0" applyFont="1" applyFill="1" applyBorder="1" applyAlignment="1" applyProtection="1">
      <alignment wrapText="1"/>
      <protection locked="0"/>
    </xf>
    <xf numFmtId="49" fontId="9" fillId="2" borderId="2" xfId="1" applyNumberFormat="1" applyFont="1" applyFill="1" applyBorder="1" applyAlignment="1" applyProtection="1">
      <alignment wrapText="1"/>
      <protection locked="0"/>
    </xf>
    <xf numFmtId="49" fontId="9" fillId="2" borderId="2" xfId="0" applyNumberFormat="1" applyFont="1" applyFill="1" applyBorder="1" applyAlignment="1" applyProtection="1">
      <alignment horizontal="left" wrapText="1"/>
      <protection locked="0"/>
    </xf>
    <xf numFmtId="49" fontId="9" fillId="0" borderId="0" xfId="13" applyNumberFormat="1" applyFont="1" applyAlignment="1">
      <alignment horizontal="left"/>
    </xf>
    <xf numFmtId="49" fontId="37" fillId="0" borderId="0" xfId="0" applyNumberFormat="1" applyFont="1" applyAlignment="1">
      <alignment horizontal="left" wrapText="1"/>
    </xf>
    <xf numFmtId="49" fontId="9" fillId="0" borderId="0" xfId="0" applyNumberFormat="1" applyFont="1" applyAlignment="1">
      <alignment horizontal="left"/>
    </xf>
    <xf numFmtId="0" fontId="22" fillId="0" borderId="0" xfId="0" applyFont="1" applyAlignment="1">
      <alignment wrapText="1"/>
    </xf>
    <xf numFmtId="49" fontId="9" fillId="0" borderId="0" xfId="0" applyNumberFormat="1" applyFont="1" applyAlignment="1">
      <alignment horizontal="left" wrapText="1"/>
    </xf>
    <xf numFmtId="0" fontId="16" fillId="0" borderId="0" xfId="16" applyFont="1" applyAlignment="1">
      <alignment vertical="center" wrapText="1"/>
    </xf>
    <xf numFmtId="0" fontId="9" fillId="0" borderId="0" xfId="16" applyFont="1" applyAlignment="1">
      <alignment vertical="center"/>
    </xf>
    <xf numFmtId="0" fontId="9" fillId="0" borderId="0" xfId="9" applyFont="1" applyAlignment="1">
      <alignment vertical="center"/>
    </xf>
    <xf numFmtId="49" fontId="25" fillId="0" borderId="2" xfId="12" applyNumberFormat="1" applyFont="1" applyBorder="1" applyAlignment="1">
      <alignment horizontal="center" vertical="center" wrapText="1"/>
    </xf>
    <xf numFmtId="0" fontId="38" fillId="0" borderId="0" xfId="0" applyFont="1"/>
    <xf numFmtId="49" fontId="5" fillId="0" borderId="0" xfId="0" applyNumberFormat="1" applyFont="1" applyAlignment="1">
      <alignment horizontal="left"/>
    </xf>
    <xf numFmtId="49" fontId="20" fillId="0" borderId="0" xfId="0" applyNumberFormat="1" applyFont="1"/>
    <xf numFmtId="0" fontId="10" fillId="0" borderId="2" xfId="0" applyFont="1" applyBorder="1" applyAlignment="1">
      <alignment horizontal="center"/>
    </xf>
    <xf numFmtId="49" fontId="26" fillId="0" borderId="0" xfId="0" applyNumberFormat="1" applyFont="1"/>
    <xf numFmtId="49" fontId="29" fillId="0" borderId="0" xfId="0" applyNumberFormat="1" applyFont="1" applyAlignment="1">
      <alignment horizontal="left"/>
    </xf>
    <xf numFmtId="49" fontId="3" fillId="0" borderId="0" xfId="0" applyNumberFormat="1" applyFont="1"/>
    <xf numFmtId="49" fontId="27" fillId="0" borderId="0" xfId="0" applyNumberFormat="1" applyFont="1"/>
    <xf numFmtId="49" fontId="10" fillId="0" borderId="2" xfId="0" applyNumberFormat="1" applyFont="1" applyBorder="1" applyAlignment="1">
      <alignment wrapText="1"/>
    </xf>
    <xf numFmtId="49" fontId="10" fillId="0" borderId="2" xfId="0" applyNumberFormat="1" applyFont="1" applyBorder="1" applyAlignment="1">
      <alignment horizontal="center"/>
    </xf>
    <xf numFmtId="49" fontId="10" fillId="6" borderId="2" xfId="0" applyNumberFormat="1" applyFont="1" applyFill="1" applyBorder="1" applyAlignment="1">
      <alignment horizontal="center"/>
    </xf>
    <xf numFmtId="49" fontId="10" fillId="6" borderId="2" xfId="0" applyNumberFormat="1" applyFont="1" applyFill="1" applyBorder="1"/>
    <xf numFmtId="49" fontId="10" fillId="0" borderId="0" xfId="0" applyNumberFormat="1" applyFont="1" applyAlignment="1">
      <alignment horizontal="left"/>
    </xf>
    <xf numFmtId="49" fontId="27" fillId="0" borderId="0" xfId="0" applyNumberFormat="1" applyFont="1" applyAlignment="1">
      <alignment wrapText="1"/>
    </xf>
    <xf numFmtId="49" fontId="10" fillId="0" borderId="0" xfId="0" applyNumberFormat="1" applyFont="1"/>
    <xf numFmtId="49" fontId="3" fillId="0" borderId="0" xfId="0" applyNumberFormat="1" applyFont="1" applyAlignment="1">
      <alignment horizontal="left"/>
    </xf>
    <xf numFmtId="49" fontId="27" fillId="0" borderId="0" xfId="0" applyNumberFormat="1" applyFont="1" applyAlignment="1">
      <alignment horizontal="left"/>
    </xf>
    <xf numFmtId="49" fontId="26" fillId="0" borderId="0" xfId="0" applyNumberFormat="1" applyFont="1" applyAlignment="1">
      <alignment wrapText="1"/>
    </xf>
    <xf numFmtId="0" fontId="10" fillId="6" borderId="2" xfId="0" applyFont="1" applyFill="1" applyBorder="1" applyAlignment="1">
      <alignment horizontal="center"/>
    </xf>
    <xf numFmtId="0" fontId="10" fillId="0" borderId="2" xfId="0" applyFont="1" applyBorder="1"/>
    <xf numFmtId="49" fontId="5" fillId="3" borderId="0" xfId="12" applyNumberFormat="1" applyFont="1" applyFill="1" applyAlignment="1">
      <alignment horizontal="center" wrapText="1"/>
    </xf>
    <xf numFmtId="49" fontId="20" fillId="5" borderId="2" xfId="31" applyNumberFormat="1" applyFont="1" applyFill="1" applyBorder="1" applyAlignment="1">
      <alignment horizontal="center" wrapText="1"/>
    </xf>
    <xf numFmtId="49" fontId="19" fillId="3" borderId="0" xfId="12" applyNumberFormat="1" applyFont="1" applyFill="1" applyAlignment="1">
      <alignment horizontal="center" wrapText="1"/>
    </xf>
    <xf numFmtId="49" fontId="19" fillId="5" borderId="0" xfId="12" applyNumberFormat="1" applyFont="1" applyFill="1" applyAlignment="1">
      <alignment horizontal="center" wrapText="1"/>
    </xf>
    <xf numFmtId="0" fontId="38" fillId="0" borderId="0" xfId="31" applyFont="1"/>
    <xf numFmtId="3" fontId="10" fillId="0" borderId="2" xfId="31" applyNumberFormat="1" applyFont="1" applyBorder="1" applyAlignment="1">
      <alignment horizontal="center" wrapText="1"/>
    </xf>
    <xf numFmtId="49" fontId="10" fillId="0" borderId="2" xfId="31" applyNumberFormat="1" applyFont="1" applyBorder="1" applyAlignment="1">
      <alignment horizontal="center" wrapText="1"/>
    </xf>
    <xf numFmtId="49" fontId="10" fillId="0" borderId="2" xfId="0" applyNumberFormat="1" applyFont="1" applyBorder="1" applyAlignment="1">
      <alignment horizontal="center" wrapText="1"/>
    </xf>
    <xf numFmtId="0" fontId="40" fillId="0" borderId="0" xfId="10" applyFont="1" applyAlignment="1">
      <alignment horizontal="left"/>
    </xf>
    <xf numFmtId="0" fontId="9" fillId="0" borderId="0" xfId="0" applyFont="1" applyAlignment="1">
      <alignment vertical="center" wrapText="1"/>
    </xf>
    <xf numFmtId="41" fontId="9" fillId="0" borderId="0" xfId="1" applyNumberFormat="1" applyFont="1" applyFill="1" applyBorder="1" applyAlignment="1" applyProtection="1">
      <alignment horizontal="right" wrapText="1"/>
    </xf>
    <xf numFmtId="0" fontId="21" fillId="0" borderId="2" xfId="10" applyFont="1" applyBorder="1" applyAlignment="1">
      <alignment horizontal="left" vertical="top"/>
    </xf>
    <xf numFmtId="0" fontId="21" fillId="0" borderId="2" xfId="10" applyFont="1" applyBorder="1" applyAlignment="1">
      <alignment horizontal="left"/>
    </xf>
    <xf numFmtId="166" fontId="21" fillId="0" borderId="4" xfId="10" applyNumberFormat="1" applyFont="1" applyBorder="1" applyAlignment="1">
      <alignment horizontal="left"/>
    </xf>
    <xf numFmtId="166" fontId="21" fillId="0" borderId="5" xfId="10" applyNumberFormat="1" applyFont="1" applyBorder="1" applyAlignment="1">
      <alignment horizontal="left"/>
    </xf>
    <xf numFmtId="166" fontId="21" fillId="0" borderId="6" xfId="10" applyNumberFormat="1" applyFont="1" applyBorder="1" applyAlignment="1">
      <alignment horizontal="left"/>
    </xf>
    <xf numFmtId="0" fontId="10" fillId="0" borderId="2" xfId="0" applyFont="1" applyBorder="1" applyAlignment="1">
      <alignment horizontal="center" wrapText="1"/>
    </xf>
    <xf numFmtId="3" fontId="10" fillId="0" borderId="2" xfId="0" applyNumberFormat="1" applyFont="1" applyBorder="1" applyAlignment="1">
      <alignment horizontal="center" wrapText="1"/>
    </xf>
    <xf numFmtId="49" fontId="27" fillId="0" borderId="0" xfId="0" applyNumberFormat="1" applyFont="1" applyAlignment="1">
      <alignment horizontal="left" wrapText="1"/>
    </xf>
    <xf numFmtId="49" fontId="2" fillId="0" borderId="0" xfId="0" applyNumberFormat="1" applyFont="1"/>
    <xf numFmtId="49" fontId="41" fillId="0" borderId="0" xfId="0" applyNumberFormat="1" applyFont="1"/>
    <xf numFmtId="49" fontId="28" fillId="0" borderId="0" xfId="0" applyNumberFormat="1" applyFont="1"/>
    <xf numFmtId="0" fontId="42" fillId="0" borderId="2" xfId="0" applyFont="1" applyBorder="1" applyAlignment="1">
      <alignment horizontal="center"/>
    </xf>
    <xf numFmtId="49" fontId="42" fillId="0" borderId="2" xfId="0" applyNumberFormat="1" applyFont="1" applyBorder="1"/>
    <xf numFmtId="0" fontId="42" fillId="0" borderId="2" xfId="0" applyFont="1" applyBorder="1" applyAlignment="1">
      <alignment horizontal="center" vertical="center"/>
    </xf>
    <xf numFmtId="0" fontId="10" fillId="0" borderId="2" xfId="0" applyFont="1" applyBorder="1" applyAlignment="1">
      <alignment horizontal="right"/>
    </xf>
    <xf numFmtId="49" fontId="3" fillId="0" borderId="2" xfId="0" applyNumberFormat="1" applyFont="1" applyBorder="1" applyAlignment="1">
      <alignment wrapText="1"/>
    </xf>
    <xf numFmtId="0" fontId="10" fillId="6" borderId="2" xfId="0" applyFont="1" applyFill="1" applyBorder="1" applyAlignment="1">
      <alignment horizontal="right"/>
    </xf>
    <xf numFmtId="49" fontId="10" fillId="6" borderId="2" xfId="0" applyNumberFormat="1" applyFont="1" applyFill="1" applyBorder="1" applyAlignment="1">
      <alignment wrapText="1"/>
    </xf>
    <xf numFmtId="49" fontId="10" fillId="0" borderId="0" xfId="0" applyNumberFormat="1" applyFont="1" applyAlignment="1">
      <alignment wrapText="1"/>
    </xf>
    <xf numFmtId="49" fontId="27" fillId="6" borderId="0" xfId="0" applyNumberFormat="1" applyFont="1" applyFill="1" applyAlignment="1">
      <alignment wrapText="1"/>
    </xf>
    <xf numFmtId="49" fontId="10" fillId="0" borderId="0" xfId="0" applyNumberFormat="1" applyFont="1" applyAlignment="1">
      <alignment horizontal="center"/>
    </xf>
    <xf numFmtId="0" fontId="10" fillId="0" borderId="0" xfId="0" applyFont="1" applyAlignment="1">
      <alignment horizontal="right"/>
    </xf>
    <xf numFmtId="49" fontId="10" fillId="0" borderId="2" xfId="0" quotePrefix="1" applyNumberFormat="1" applyFont="1" applyBorder="1" applyAlignment="1">
      <alignment horizontal="center"/>
    </xf>
    <xf numFmtId="49" fontId="10" fillId="7" borderId="2" xfId="0" applyNumberFormat="1" applyFont="1" applyFill="1" applyBorder="1"/>
    <xf numFmtId="49" fontId="10" fillId="0" borderId="11" xfId="0" applyNumberFormat="1" applyFont="1" applyBorder="1" applyAlignment="1">
      <alignment horizontal="center"/>
    </xf>
    <xf numFmtId="49" fontId="26" fillId="0" borderId="11" xfId="0" applyNumberFormat="1" applyFont="1" applyBorder="1" applyAlignment="1">
      <alignment horizontal="left"/>
    </xf>
    <xf numFmtId="0" fontId="43" fillId="0" borderId="0" xfId="0" applyFont="1" applyAlignment="1">
      <alignment horizontal="center"/>
    </xf>
    <xf numFmtId="0" fontId="27" fillId="0" borderId="0" xfId="0" applyFont="1"/>
    <xf numFmtId="0" fontId="9" fillId="2" borderId="2" xfId="0" applyFont="1" applyFill="1" applyBorder="1" applyAlignment="1" applyProtection="1">
      <alignment horizontal="center" vertical="center"/>
      <protection locked="0"/>
    </xf>
    <xf numFmtId="0" fontId="9" fillId="2" borderId="2" xfId="16" applyFont="1" applyFill="1" applyBorder="1" applyAlignment="1" applyProtection="1">
      <alignment horizontal="center" vertical="center" wrapText="1"/>
      <protection locked="0"/>
    </xf>
    <xf numFmtId="0" fontId="21" fillId="2" borderId="2" xfId="0" applyFont="1" applyFill="1" applyBorder="1" applyAlignment="1" applyProtection="1">
      <alignment horizontal="left" wrapText="1"/>
      <protection locked="0"/>
    </xf>
    <xf numFmtId="0" fontId="16" fillId="0" borderId="2" xfId="0" applyFont="1" applyBorder="1" applyAlignment="1" applyProtection="1">
      <alignment wrapText="1"/>
      <protection locked="0"/>
    </xf>
    <xf numFmtId="0" fontId="21" fillId="0" borderId="2" xfId="0" applyFont="1" applyBorder="1" applyAlignment="1">
      <alignment horizontal="left" wrapText="1"/>
    </xf>
    <xf numFmtId="0" fontId="16" fillId="0" borderId="2" xfId="0" applyFont="1" applyBorder="1" applyAlignment="1">
      <alignment wrapText="1"/>
    </xf>
    <xf numFmtId="169" fontId="21" fillId="2" borderId="2" xfId="0" applyNumberFormat="1" applyFont="1" applyFill="1" applyBorder="1" applyAlignment="1" applyProtection="1">
      <alignment horizontal="left" wrapText="1"/>
      <protection locked="0"/>
    </xf>
    <xf numFmtId="169" fontId="16" fillId="0" borderId="2" xfId="0" applyNumberFormat="1" applyFont="1" applyBorder="1" applyAlignment="1" applyProtection="1">
      <alignment wrapText="1"/>
      <protection locked="0"/>
    </xf>
    <xf numFmtId="0" fontId="21" fillId="0" borderId="2" xfId="10" applyFont="1" applyBorder="1" applyAlignment="1">
      <alignment horizontal="left" vertical="center" wrapText="1"/>
    </xf>
    <xf numFmtId="0" fontId="21" fillId="0" borderId="4" xfId="0" applyFont="1" applyBorder="1" applyAlignment="1">
      <alignment horizontal="left" wrapText="1"/>
    </xf>
    <xf numFmtId="0" fontId="21" fillId="0" borderId="5" xfId="0" applyFont="1" applyBorder="1" applyAlignment="1">
      <alignment horizontal="left" wrapText="1"/>
    </xf>
    <xf numFmtId="0" fontId="21" fillId="0" borderId="6" xfId="0" applyFont="1" applyBorder="1" applyAlignment="1">
      <alignment horizontal="left" wrapText="1"/>
    </xf>
    <xf numFmtId="0" fontId="21" fillId="0" borderId="4" xfId="10" applyFont="1" applyBorder="1" applyAlignment="1">
      <alignment horizontal="left" vertical="top"/>
    </xf>
    <xf numFmtId="0" fontId="21" fillId="0" borderId="5" xfId="10" applyFont="1" applyBorder="1" applyAlignment="1">
      <alignment horizontal="left" vertical="top"/>
    </xf>
    <xf numFmtId="0" fontId="21" fillId="0" borderId="6" xfId="10" applyFont="1" applyBorder="1" applyAlignment="1">
      <alignment horizontal="left" vertical="top"/>
    </xf>
    <xf numFmtId="0" fontId="21" fillId="0" borderId="4" xfId="0" applyFont="1" applyBorder="1" applyAlignment="1">
      <alignment horizontal="left"/>
    </xf>
    <xf numFmtId="0" fontId="21" fillId="0" borderId="5" xfId="0" applyFont="1" applyBorder="1" applyAlignment="1">
      <alignment horizontal="left"/>
    </xf>
    <xf numFmtId="0" fontId="21" fillId="0" borderId="6" xfId="0" applyFont="1" applyBorder="1" applyAlignment="1">
      <alignment horizontal="left"/>
    </xf>
    <xf numFmtId="0" fontId="10" fillId="0" borderId="0" xfId="0" applyFont="1" applyAlignment="1">
      <alignment wrapText="1"/>
    </xf>
    <xf numFmtId="0" fontId="9" fillId="0" borderId="0" xfId="0" applyFont="1" applyAlignment="1">
      <alignment wrapText="1"/>
    </xf>
    <xf numFmtId="0" fontId="32" fillId="2" borderId="2" xfId="0" applyFont="1" applyFill="1" applyBorder="1" applyAlignment="1" applyProtection="1">
      <alignment horizontal="left" wrapText="1"/>
      <protection locked="0"/>
    </xf>
    <xf numFmtId="0" fontId="33" fillId="0" borderId="2" xfId="0" applyFont="1" applyBorder="1" applyAlignment="1" applyProtection="1">
      <alignment wrapText="1"/>
      <protection locked="0"/>
    </xf>
    <xf numFmtId="167" fontId="21" fillId="2" borderId="2" xfId="0" applyNumberFormat="1" applyFont="1" applyFill="1" applyBorder="1" applyAlignment="1" applyProtection="1">
      <alignment horizontal="left" wrapText="1"/>
      <protection locked="0"/>
    </xf>
    <xf numFmtId="167" fontId="16" fillId="0" borderId="2" xfId="0" applyNumberFormat="1" applyFont="1" applyBorder="1" applyAlignment="1" applyProtection="1">
      <alignment wrapText="1"/>
      <protection locked="0"/>
    </xf>
    <xf numFmtId="0" fontId="9" fillId="0" borderId="0" xfId="0" applyFont="1" applyAlignment="1">
      <alignment horizontal="center" wrapText="1"/>
    </xf>
    <xf numFmtId="0" fontId="21" fillId="0" borderId="0" xfId="0" applyFont="1" applyAlignment="1">
      <alignment horizontal="left" wrapText="1"/>
    </xf>
    <xf numFmtId="0" fontId="21" fillId="0" borderId="3" xfId="0" applyFont="1" applyBorder="1" applyAlignment="1">
      <alignment horizontal="left" wrapText="1"/>
    </xf>
    <xf numFmtId="0" fontId="10" fillId="0" borderId="0" xfId="0" applyFont="1" applyAlignment="1">
      <alignment horizontal="left" wrapText="1"/>
    </xf>
    <xf numFmtId="0" fontId="9" fillId="2" borderId="2" xfId="15" applyFill="1" applyBorder="1" applyAlignment="1" applyProtection="1">
      <alignment horizontal="left" vertical="top" wrapText="1"/>
      <protection locked="0"/>
    </xf>
    <xf numFmtId="0" fontId="9" fillId="2" borderId="2" xfId="15" applyFill="1" applyBorder="1" applyAlignment="1" applyProtection="1">
      <alignment wrapText="1"/>
      <protection locked="0"/>
    </xf>
    <xf numFmtId="0" fontId="9" fillId="0" borderId="0" xfId="9" applyFont="1" applyAlignment="1">
      <alignment horizontal="left" wrapText="1"/>
    </xf>
    <xf numFmtId="0" fontId="9" fillId="0" borderId="12" xfId="16" applyFont="1" applyBorder="1" applyAlignment="1">
      <alignment horizontal="left" vertical="center" wrapText="1"/>
    </xf>
    <xf numFmtId="0" fontId="9" fillId="0" borderId="8" xfId="16" applyFont="1" applyBorder="1" applyAlignment="1">
      <alignment horizontal="left" vertical="center" wrapText="1"/>
    </xf>
    <xf numFmtId="0" fontId="9" fillId="0" borderId="13" xfId="16" applyFont="1" applyBorder="1" applyAlignment="1">
      <alignment horizontal="left" vertical="center" wrapText="1"/>
    </xf>
    <xf numFmtId="0" fontId="9" fillId="0" borderId="9" xfId="9" applyFont="1" applyBorder="1" applyAlignment="1">
      <alignment horizontal="left" vertical="center" wrapText="1"/>
    </xf>
    <xf numFmtId="0" fontId="9" fillId="0" borderId="7" xfId="0" applyFont="1" applyBorder="1" applyAlignment="1">
      <alignment vertical="center"/>
    </xf>
    <xf numFmtId="0" fontId="9" fillId="0" borderId="10" xfId="0" applyFont="1" applyBorder="1" applyAlignment="1">
      <alignment vertical="center"/>
    </xf>
    <xf numFmtId="0" fontId="9" fillId="0" borderId="12" xfId="9" applyFont="1" applyBorder="1" applyAlignment="1">
      <alignment horizontal="left" vertical="center" wrapText="1"/>
    </xf>
    <xf numFmtId="0" fontId="9" fillId="0" borderId="8" xfId="16" applyFont="1" applyBorder="1" applyAlignment="1">
      <alignment vertical="center"/>
    </xf>
    <xf numFmtId="0" fontId="9" fillId="0" borderId="13" xfId="16" applyFont="1" applyBorder="1" applyAlignment="1">
      <alignment vertical="center"/>
    </xf>
    <xf numFmtId="0" fontId="9" fillId="0" borderId="11" xfId="16" applyFont="1" applyBorder="1" applyAlignment="1">
      <alignment horizontal="left" vertical="center" wrapText="1"/>
    </xf>
    <xf numFmtId="0" fontId="9" fillId="0" borderId="0" xfId="16" applyFont="1" applyAlignment="1">
      <alignment horizontal="left" vertical="center" wrapText="1"/>
    </xf>
    <xf numFmtId="0" fontId="9" fillId="0" borderId="3" xfId="16" applyFont="1" applyBorder="1" applyAlignment="1">
      <alignment horizontal="left" vertical="center" wrapText="1"/>
    </xf>
    <xf numFmtId="0" fontId="16" fillId="0" borderId="4" xfId="8" applyFont="1" applyBorder="1" applyAlignment="1">
      <alignment horizontal="left" wrapText="1"/>
    </xf>
    <xf numFmtId="0" fontId="16" fillId="0" borderId="5" xfId="0" applyFont="1" applyBorder="1" applyAlignment="1">
      <alignment wrapText="1"/>
    </xf>
    <xf numFmtId="0" fontId="16" fillId="0" borderId="6" xfId="0" applyFont="1" applyBorder="1" applyAlignment="1">
      <alignment wrapText="1"/>
    </xf>
    <xf numFmtId="0" fontId="16" fillId="0" borderId="0" xfId="11" applyFont="1" applyAlignment="1">
      <alignment horizontal="left" wrapText="1"/>
    </xf>
    <xf numFmtId="0" fontId="9" fillId="0" borderId="2" xfId="16" applyFont="1" applyBorder="1" applyAlignment="1">
      <alignment horizontal="left" vertical="center" wrapText="1"/>
    </xf>
    <xf numFmtId="0" fontId="16" fillId="0" borderId="2" xfId="16" applyFont="1" applyBorder="1" applyAlignment="1">
      <alignment horizontal="left" vertical="center" wrapText="1"/>
    </xf>
    <xf numFmtId="0" fontId="16" fillId="0" borderId="9" xfId="16" applyFont="1" applyBorder="1" applyAlignment="1">
      <alignment horizontal="left" vertical="center" wrapText="1"/>
    </xf>
    <xf numFmtId="0" fontId="16" fillId="0" borderId="7" xfId="16" applyFont="1" applyBorder="1" applyAlignment="1">
      <alignment horizontal="left" vertical="center" wrapText="1"/>
    </xf>
    <xf numFmtId="0" fontId="16" fillId="0" borderId="10" xfId="16" applyFont="1" applyBorder="1" applyAlignment="1">
      <alignment horizontal="left" vertical="center" wrapText="1"/>
    </xf>
    <xf numFmtId="0" fontId="16" fillId="0" borderId="2" xfId="0" applyFont="1" applyBorder="1" applyAlignment="1">
      <alignment horizontal="left"/>
    </xf>
    <xf numFmtId="169" fontId="16" fillId="2" borderId="2" xfId="0" applyNumberFormat="1" applyFont="1" applyFill="1" applyBorder="1" applyAlignment="1" applyProtection="1">
      <alignment horizontal="left"/>
      <protection locked="0" hidden="1"/>
    </xf>
    <xf numFmtId="169" fontId="5" fillId="0" borderId="2" xfId="0" applyNumberFormat="1" applyFont="1" applyBorder="1" applyProtection="1">
      <protection locked="0" hidden="1"/>
    </xf>
    <xf numFmtId="0" fontId="44" fillId="2" borderId="2" xfId="0" applyFont="1" applyFill="1" applyBorder="1" applyAlignment="1" applyProtection="1">
      <alignment horizontal="left"/>
      <protection locked="0" hidden="1"/>
    </xf>
    <xf numFmtId="0" fontId="45" fillId="0" borderId="2" xfId="0" applyFont="1" applyBorder="1" applyProtection="1">
      <protection locked="0" hidden="1"/>
    </xf>
    <xf numFmtId="167" fontId="16" fillId="2" borderId="2" xfId="0" applyNumberFormat="1" applyFont="1" applyFill="1" applyBorder="1" applyAlignment="1" applyProtection="1">
      <alignment horizontal="left"/>
      <protection locked="0" hidden="1"/>
    </xf>
    <xf numFmtId="167" fontId="5" fillId="0" borderId="2" xfId="0" applyNumberFormat="1" applyFont="1" applyBorder="1" applyProtection="1">
      <protection locked="0" hidden="1"/>
    </xf>
    <xf numFmtId="0" fontId="5" fillId="0" borderId="2" xfId="0" applyFont="1" applyBorder="1"/>
    <xf numFmtId="0" fontId="16" fillId="2" borderId="2" xfId="0" applyFont="1" applyFill="1" applyBorder="1" applyAlignment="1" applyProtection="1">
      <alignment horizontal="left"/>
      <protection locked="0" hidden="1"/>
    </xf>
    <xf numFmtId="0" fontId="5" fillId="0" borderId="2" xfId="0" applyFont="1" applyBorder="1" applyProtection="1">
      <protection locked="0" hidden="1"/>
    </xf>
  </cellXfs>
  <cellStyles count="32">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29" builtinId="8"/>
    <cellStyle name="Normal" xfId="0" builtinId="0"/>
    <cellStyle name="Normal 2" xfId="16" xr:uid="{00000000-0005-0000-0000-000009000000}"/>
    <cellStyle name="Normal 9" xfId="31" xr:uid="{F9B5E3E6-F14D-4F5A-A8A9-12ABB2792EF9}"/>
    <cellStyle name="Normal_Appendix 7-Certification tab" xfId="8" xr:uid="{00000000-0005-0000-0000-00000A000000}"/>
    <cellStyle name="Normal_Att HE-14-Cash" xfId="9" xr:uid="{00000000-0005-0000-0000-00000B000000}"/>
    <cellStyle name="Normal_Book2" xfId="10" xr:uid="{00000000-0005-0000-0000-00000C000000}"/>
    <cellStyle name="Normal_Certification tab (version 2)" xfId="15" xr:uid="{00000000-0005-0000-0000-00000D000000}"/>
    <cellStyle name="Normal_Property, Plant &amp; Equipment" xfId="30" xr:uid="{00000000-0005-0000-0000-00000E000000}"/>
    <cellStyle name="Normal_Receivables" xfId="11" xr:uid="{00000000-0005-0000-0000-00000F000000}"/>
    <cellStyle name="Normal_VLOOKUP" xfId="12" xr:uid="{00000000-0005-0000-0000-000010000000}"/>
    <cellStyle name="Normal_Workpaper Index" xfId="13" xr:uid="{00000000-0005-0000-0000-000011000000}"/>
    <cellStyle name="Number0DecimalStyle" xfId="17" xr:uid="{00000000-0005-0000-0000-000012000000}"/>
    <cellStyle name="Number10DecimalStyle" xfId="18" xr:uid="{00000000-0005-0000-0000-000013000000}"/>
    <cellStyle name="Number1DecimalStyle" xfId="19" xr:uid="{00000000-0005-0000-0000-000014000000}"/>
    <cellStyle name="Number2DecimalStyle" xfId="20" xr:uid="{00000000-0005-0000-0000-000015000000}"/>
    <cellStyle name="Number3DecimalStyle" xfId="21" xr:uid="{00000000-0005-0000-0000-000016000000}"/>
    <cellStyle name="Number4DecimalStyle" xfId="22" xr:uid="{00000000-0005-0000-0000-000017000000}"/>
    <cellStyle name="Number5DecimalStyle" xfId="23" xr:uid="{00000000-0005-0000-0000-000018000000}"/>
    <cellStyle name="Number6DecimalStyle" xfId="24" xr:uid="{00000000-0005-0000-0000-000019000000}"/>
    <cellStyle name="Number7DecimalStyle" xfId="25" xr:uid="{00000000-0005-0000-0000-00001A000000}"/>
    <cellStyle name="Number8DecimalStyle" xfId="26" xr:uid="{00000000-0005-0000-0000-00001B000000}"/>
    <cellStyle name="Number9DecimalStyle" xfId="27" xr:uid="{00000000-0005-0000-0000-00001C000000}"/>
    <cellStyle name="TextStyle" xfId="28" xr:uid="{00000000-0005-0000-0000-00001D000000}"/>
    <cellStyle name="Total" xfId="14" builtinId="25" customBuiltin="1"/>
  </cellStyles>
  <dxfs count="17">
    <dxf>
      <fill>
        <patternFill>
          <bgColor indexed="31"/>
        </patternFill>
      </fill>
    </dxf>
    <dxf>
      <fill>
        <patternFill>
          <bgColor indexed="43"/>
        </patternFill>
      </fill>
    </dxf>
    <dxf>
      <fill>
        <patternFill>
          <bgColor indexed="42"/>
        </patternFill>
      </fill>
    </dxf>
    <dxf>
      <fill>
        <patternFill>
          <bgColor indexed="31"/>
        </patternFill>
      </fill>
    </dxf>
    <dxf>
      <fill>
        <patternFill>
          <bgColor indexed="43"/>
        </patternFill>
      </fill>
    </dxf>
    <dxf>
      <fill>
        <patternFill>
          <bgColor indexed="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A7E3C889-EF41-405A-A032-B136E34EAD12}"/>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20</xdr:row>
          <xdr:rowOff>22860</xdr:rowOff>
        </xdr:from>
        <xdr:to>
          <xdr:col>10</xdr:col>
          <xdr:colOff>312420</xdr:colOff>
          <xdr:row>21</xdr:row>
          <xdr:rowOff>114300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22860</xdr:rowOff>
        </xdr:from>
        <xdr:to>
          <xdr:col>10</xdr:col>
          <xdr:colOff>312420</xdr:colOff>
          <xdr:row>24</xdr:row>
          <xdr:rowOff>106680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22860</xdr:rowOff>
        </xdr:from>
        <xdr:to>
          <xdr:col>10</xdr:col>
          <xdr:colOff>312420</xdr:colOff>
          <xdr:row>27</xdr:row>
          <xdr:rowOff>106680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29</xdr:row>
          <xdr:rowOff>22860</xdr:rowOff>
        </xdr:from>
        <xdr:to>
          <xdr:col>10</xdr:col>
          <xdr:colOff>312420</xdr:colOff>
          <xdr:row>30</xdr:row>
          <xdr:rowOff>106680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34</xdr:row>
          <xdr:rowOff>22860</xdr:rowOff>
        </xdr:from>
        <xdr:to>
          <xdr:col>10</xdr:col>
          <xdr:colOff>312420</xdr:colOff>
          <xdr:row>35</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37</xdr:row>
          <xdr:rowOff>22860</xdr:rowOff>
        </xdr:from>
        <xdr:to>
          <xdr:col>10</xdr:col>
          <xdr:colOff>312420</xdr:colOff>
          <xdr:row>38</xdr:row>
          <xdr:rowOff>106680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40</xdr:row>
          <xdr:rowOff>22860</xdr:rowOff>
        </xdr:from>
        <xdr:to>
          <xdr:col>10</xdr:col>
          <xdr:colOff>312420</xdr:colOff>
          <xdr:row>41</xdr:row>
          <xdr:rowOff>106680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43</xdr:row>
          <xdr:rowOff>22860</xdr:rowOff>
        </xdr:from>
        <xdr:to>
          <xdr:col>10</xdr:col>
          <xdr:colOff>312420</xdr:colOff>
          <xdr:row>44</xdr:row>
          <xdr:rowOff>106680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harris@leg.state.va.u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9"/>
  <sheetViews>
    <sheetView showGridLines="0" tabSelected="1" zoomScaleNormal="100" zoomScaleSheetLayoutView="85" workbookViewId="0">
      <selection activeCell="D2" sqref="D2:F2"/>
    </sheetView>
  </sheetViews>
  <sheetFormatPr defaultColWidth="9.109375" defaultRowHeight="13.2" x14ac:dyDescent="0.25"/>
  <cols>
    <col min="1" max="1" width="9.109375" style="68"/>
    <col min="2" max="2" width="12.109375" style="68" customWidth="1"/>
    <col min="3" max="3" width="42.44140625" style="68" customWidth="1"/>
    <col min="4" max="4" width="29" style="72" customWidth="1"/>
    <col min="5" max="5" width="21.33203125" style="72" customWidth="1"/>
    <col min="6" max="6" width="25.44140625" style="72" customWidth="1"/>
    <col min="7" max="7" width="20.6640625" style="44" customWidth="1"/>
    <col min="8" max="8" width="40.33203125" style="44" customWidth="1"/>
    <col min="9" max="9" width="20.6640625" style="44" customWidth="1"/>
    <col min="10" max="10" width="26.109375" style="44" customWidth="1"/>
    <col min="11" max="11" width="28.88671875" style="44" customWidth="1"/>
    <col min="12" max="17" width="9.109375" style="44"/>
    <col min="18" max="20" width="9.109375" style="44" customWidth="1"/>
    <col min="21" max="16384" width="9.109375" style="44"/>
  </cols>
  <sheetData>
    <row r="1" spans="1:21" s="67" customFormat="1" x14ac:dyDescent="0.25">
      <c r="A1" s="175" t="s">
        <v>355</v>
      </c>
      <c r="B1" s="176"/>
      <c r="C1" s="177"/>
      <c r="D1" s="167" t="str">
        <f>IF(ISNA(VLOOKUP(D2,'CTL AGY TABLE'!A:C,3,FALSE)),"",(VLOOKUP(D2,'CTL AGY TABLE'!A:C,3,FALSE)))</f>
        <v/>
      </c>
      <c r="E1" s="168"/>
      <c r="F1" s="168"/>
      <c r="G1" s="65"/>
      <c r="H1" s="44"/>
      <c r="I1" s="44"/>
      <c r="J1" s="66"/>
      <c r="L1" s="44"/>
      <c r="M1" s="44"/>
      <c r="N1" s="44"/>
      <c r="O1" s="66"/>
    </row>
    <row r="2" spans="1:21" s="67" customFormat="1" x14ac:dyDescent="0.25">
      <c r="A2" s="178" t="s">
        <v>356</v>
      </c>
      <c r="B2" s="179"/>
      <c r="C2" s="180"/>
      <c r="D2" s="165"/>
      <c r="E2" s="166"/>
      <c r="F2" s="166"/>
      <c r="G2" s="65"/>
      <c r="H2" s="44"/>
      <c r="I2" s="44"/>
      <c r="J2" s="66"/>
      <c r="L2" s="44"/>
      <c r="M2" s="44"/>
      <c r="N2" s="44"/>
      <c r="O2" s="66"/>
    </row>
    <row r="3" spans="1:21" s="67" customFormat="1" ht="54.75" customHeight="1" x14ac:dyDescent="0.25">
      <c r="A3" s="171" t="s">
        <v>357</v>
      </c>
      <c r="B3" s="171"/>
      <c r="C3" s="171"/>
      <c r="D3" s="172" t="str">
        <f>IF(ISNA(VLOOKUP(D2,'Distribution List'!A6:B265,2,FALSE)),"",(VLOOKUP(D2,'Distribution List'!A6:B265,2,FALSE)))</f>
        <v/>
      </c>
      <c r="E3" s="173"/>
      <c r="F3" s="174"/>
      <c r="G3" s="65"/>
      <c r="H3" s="44"/>
      <c r="I3" s="44"/>
      <c r="J3" s="66"/>
      <c r="L3" s="44"/>
      <c r="M3" s="44"/>
      <c r="N3" s="44"/>
      <c r="O3" s="66"/>
    </row>
    <row r="4" spans="1:21" s="67" customFormat="1" x14ac:dyDescent="0.25">
      <c r="A4" s="175" t="s">
        <v>358</v>
      </c>
      <c r="B4" s="176"/>
      <c r="C4" s="177"/>
      <c r="D4" s="165"/>
      <c r="E4" s="166"/>
      <c r="F4" s="166"/>
      <c r="G4" s="65"/>
      <c r="H4" s="44"/>
      <c r="I4" s="44"/>
      <c r="J4" s="66"/>
      <c r="L4" s="44"/>
      <c r="M4" s="44"/>
      <c r="N4" s="44"/>
      <c r="O4" s="66"/>
    </row>
    <row r="5" spans="1:21" s="67" customFormat="1" x14ac:dyDescent="0.25">
      <c r="A5" s="135" t="s">
        <v>359</v>
      </c>
      <c r="B5" s="76"/>
      <c r="C5" s="76"/>
      <c r="D5" s="169"/>
      <c r="E5" s="170"/>
      <c r="F5" s="170"/>
      <c r="G5" s="65"/>
      <c r="H5" s="44"/>
      <c r="I5" s="44"/>
      <c r="J5" s="66"/>
      <c r="L5" s="44"/>
      <c r="M5" s="44"/>
      <c r="N5" s="44"/>
      <c r="O5" s="66"/>
    </row>
    <row r="6" spans="1:21" s="67" customFormat="1" x14ac:dyDescent="0.25">
      <c r="A6" s="136" t="s">
        <v>360</v>
      </c>
      <c r="B6" s="76"/>
      <c r="C6" s="76"/>
      <c r="D6" s="183"/>
      <c r="E6" s="184"/>
      <c r="F6" s="184"/>
      <c r="G6" s="65"/>
      <c r="H6" s="44"/>
      <c r="I6" s="44"/>
      <c r="J6" s="66"/>
      <c r="L6" s="44"/>
      <c r="M6" s="44"/>
      <c r="N6" s="44"/>
      <c r="O6" s="66"/>
    </row>
    <row r="7" spans="1:21" s="67" customFormat="1" x14ac:dyDescent="0.25">
      <c r="A7" s="137" t="s">
        <v>0</v>
      </c>
      <c r="B7" s="138"/>
      <c r="C7" s="139"/>
      <c r="D7" s="185"/>
      <c r="E7" s="186"/>
      <c r="F7" s="186"/>
      <c r="G7" s="69"/>
      <c r="H7" s="44"/>
      <c r="I7" s="44"/>
      <c r="J7" s="66"/>
      <c r="L7" s="44"/>
      <c r="M7" s="44"/>
      <c r="N7" s="44"/>
      <c r="O7" s="66"/>
    </row>
    <row r="8" spans="1:21" s="67" customFormat="1" ht="22.5" customHeight="1" x14ac:dyDescent="0.25">
      <c r="A8" s="70" t="s">
        <v>537</v>
      </c>
      <c r="B8" s="64"/>
      <c r="C8" s="64"/>
      <c r="D8" s="64"/>
      <c r="E8" s="64"/>
      <c r="F8" s="64"/>
      <c r="G8" s="64"/>
      <c r="H8" s="71"/>
      <c r="I8" s="71"/>
      <c r="J8" s="71"/>
      <c r="L8" s="66"/>
      <c r="N8" s="71"/>
      <c r="O8" s="71"/>
      <c r="Q8" s="66"/>
    </row>
    <row r="9" spans="1:21" s="67" customFormat="1" ht="12" x14ac:dyDescent="0.25">
      <c r="A9" s="61"/>
      <c r="B9" s="64"/>
      <c r="C9" s="64"/>
      <c r="D9" s="64"/>
      <c r="E9" s="64"/>
      <c r="F9" s="64"/>
      <c r="G9" s="64"/>
      <c r="H9" s="71"/>
      <c r="I9" s="71"/>
      <c r="J9" s="71"/>
      <c r="L9" s="66"/>
      <c r="N9" s="71"/>
      <c r="O9" s="71"/>
      <c r="Q9" s="66"/>
    </row>
    <row r="10" spans="1:21" x14ac:dyDescent="0.25">
      <c r="A10" s="61" t="s">
        <v>256</v>
      </c>
    </row>
    <row r="11" spans="1:21" x14ac:dyDescent="0.25">
      <c r="A11" s="61"/>
    </row>
    <row r="12" spans="1:21" x14ac:dyDescent="0.25">
      <c r="A12" s="60" t="s">
        <v>418</v>
      </c>
    </row>
    <row r="13" spans="1:21" x14ac:dyDescent="0.25">
      <c r="A13" s="60"/>
    </row>
    <row r="14" spans="1:21" ht="18.600000000000001" customHeight="1" x14ac:dyDescent="0.25">
      <c r="A14" s="61" t="s">
        <v>496</v>
      </c>
      <c r="D14" s="73"/>
      <c r="E14" s="163" t="s">
        <v>280</v>
      </c>
    </row>
    <row r="15" spans="1:21" ht="13.5" customHeight="1" x14ac:dyDescent="0.25">
      <c r="A15" s="181" t="s">
        <v>497</v>
      </c>
      <c r="B15" s="182"/>
      <c r="C15" s="182"/>
      <c r="D15" s="182"/>
    </row>
    <row r="16" spans="1:21" s="67" customFormat="1" ht="62.25" customHeight="1" x14ac:dyDescent="0.25">
      <c r="A16" s="190" t="s">
        <v>533</v>
      </c>
      <c r="B16" s="190"/>
      <c r="C16" s="190"/>
      <c r="D16" s="190"/>
      <c r="E16" s="62"/>
      <c r="F16" s="62"/>
      <c r="G16" s="65"/>
      <c r="H16" s="71"/>
      <c r="J16" s="66"/>
      <c r="L16" s="71"/>
      <c r="M16" s="71"/>
      <c r="O16" s="66"/>
      <c r="S16" s="58"/>
      <c r="U16" s="75"/>
    </row>
    <row r="17" spans="1:21" s="67" customFormat="1" ht="45" customHeight="1" x14ac:dyDescent="0.25">
      <c r="A17" s="188" t="s">
        <v>498</v>
      </c>
      <c r="B17" s="188"/>
      <c r="C17" s="188"/>
      <c r="D17" s="189"/>
      <c r="E17" s="163" t="s">
        <v>280</v>
      </c>
      <c r="F17" s="62"/>
      <c r="G17" s="65"/>
      <c r="H17" s="71"/>
      <c r="J17" s="66"/>
      <c r="L17" s="71"/>
      <c r="M17" s="71"/>
      <c r="O17" s="66"/>
      <c r="S17" s="58"/>
      <c r="U17" s="75"/>
    </row>
    <row r="18" spans="1:21" s="67" customFormat="1" ht="18" customHeight="1" x14ac:dyDescent="0.25">
      <c r="A18" s="181" t="s">
        <v>499</v>
      </c>
      <c r="B18" s="182"/>
      <c r="C18" s="182"/>
      <c r="D18" s="182"/>
      <c r="E18" s="62"/>
      <c r="F18" s="62"/>
      <c r="G18" s="65"/>
      <c r="H18" s="71"/>
      <c r="J18" s="66"/>
      <c r="L18" s="71"/>
      <c r="M18" s="71"/>
      <c r="O18" s="66"/>
      <c r="S18" s="58"/>
      <c r="U18" s="75"/>
    </row>
    <row r="19" spans="1:21" s="67" customFormat="1" ht="12.75" customHeight="1" x14ac:dyDescent="0.25">
      <c r="A19" s="63"/>
      <c r="B19" s="65"/>
      <c r="C19" s="65"/>
      <c r="D19" s="65"/>
      <c r="E19" s="62"/>
      <c r="F19" s="62"/>
      <c r="G19" s="65"/>
      <c r="H19" s="71"/>
      <c r="J19" s="66"/>
      <c r="L19" s="71"/>
      <c r="M19" s="71"/>
      <c r="O19" s="66"/>
      <c r="S19" s="58"/>
      <c r="U19" s="75"/>
    </row>
    <row r="20" spans="1:21" s="67" customFormat="1" ht="12.75" customHeight="1" x14ac:dyDescent="0.25">
      <c r="A20" s="60" t="s">
        <v>419</v>
      </c>
      <c r="B20" s="36"/>
      <c r="C20" s="37"/>
      <c r="D20" s="37"/>
      <c r="E20" s="62"/>
      <c r="F20" s="62"/>
      <c r="G20" s="65"/>
      <c r="H20" s="71"/>
      <c r="J20" s="66"/>
      <c r="L20" s="71"/>
      <c r="M20" s="71"/>
      <c r="O20" s="66"/>
      <c r="S20" s="58"/>
      <c r="U20" s="75"/>
    </row>
    <row r="21" spans="1:21" s="67" customFormat="1" ht="12.75" customHeight="1" x14ac:dyDescent="0.25">
      <c r="A21" s="60"/>
      <c r="B21" s="36"/>
      <c r="C21" s="37"/>
      <c r="D21" s="37"/>
      <c r="E21" s="62"/>
      <c r="F21" s="62"/>
      <c r="G21" s="65"/>
      <c r="H21" s="71"/>
      <c r="J21" s="66"/>
      <c r="L21" s="71"/>
      <c r="M21" s="71"/>
      <c r="O21" s="66"/>
      <c r="S21" s="58"/>
      <c r="U21" s="75"/>
    </row>
    <row r="22" spans="1:21" s="66" customFormat="1" ht="24" x14ac:dyDescent="0.25">
      <c r="A22" s="76" t="s">
        <v>1</v>
      </c>
      <c r="B22" s="77" t="s">
        <v>2</v>
      </c>
      <c r="C22" s="77" t="s">
        <v>3</v>
      </c>
      <c r="D22" s="77" t="s">
        <v>7</v>
      </c>
      <c r="E22" s="77" t="s">
        <v>8</v>
      </c>
      <c r="F22" s="78" t="s">
        <v>9</v>
      </c>
      <c r="G22" s="79" t="s">
        <v>229</v>
      </c>
      <c r="H22" s="78" t="s">
        <v>10</v>
      </c>
      <c r="I22" s="77" t="s">
        <v>11</v>
      </c>
      <c r="J22" s="77" t="s">
        <v>12</v>
      </c>
      <c r="K22" s="77" t="s">
        <v>227</v>
      </c>
      <c r="L22" s="80"/>
      <c r="M22" s="80"/>
      <c r="S22" s="58"/>
      <c r="U22" s="75"/>
    </row>
    <row r="23" spans="1:21" s="85" customFormat="1" ht="138.75" customHeight="1" x14ac:dyDescent="0.25">
      <c r="A23" s="81" t="s">
        <v>4</v>
      </c>
      <c r="B23" s="82" t="s">
        <v>361</v>
      </c>
      <c r="C23" s="83" t="s">
        <v>17</v>
      </c>
      <c r="D23" s="84" t="s">
        <v>98</v>
      </c>
      <c r="E23" s="82" t="s">
        <v>5</v>
      </c>
      <c r="F23" s="82" t="s">
        <v>6</v>
      </c>
      <c r="G23" s="82" t="s">
        <v>538</v>
      </c>
      <c r="H23" s="82" t="s">
        <v>539</v>
      </c>
      <c r="I23" s="82" t="s">
        <v>540</v>
      </c>
      <c r="J23" s="82" t="s">
        <v>534</v>
      </c>
      <c r="K23" s="82" t="s">
        <v>228</v>
      </c>
      <c r="S23" s="58"/>
      <c r="U23" s="75"/>
    </row>
    <row r="24" spans="1:21" x14ac:dyDescent="0.25">
      <c r="A24" s="81">
        <v>1</v>
      </c>
      <c r="B24" s="86"/>
      <c r="C24" s="87" t="str">
        <f>IF(ISNA(VLOOKUP(B24,'ALL AGENCY TABLE'!A:C,3,FALSE)),"",(VLOOKUP(B24,'ALL AGENCY TABLE'!A:C,3,FALSE)))</f>
        <v/>
      </c>
      <c r="D24" s="88"/>
      <c r="E24" s="88"/>
      <c r="F24" s="89"/>
      <c r="G24" s="90"/>
      <c r="H24" s="74"/>
      <c r="I24" s="91"/>
      <c r="J24" s="92"/>
      <c r="K24" s="92"/>
      <c r="S24" s="58"/>
      <c r="U24" s="75"/>
    </row>
    <row r="25" spans="1:21" x14ac:dyDescent="0.25">
      <c r="A25" s="81">
        <v>2</v>
      </c>
      <c r="B25" s="86"/>
      <c r="C25" s="87" t="str">
        <f>IF(ISNA(VLOOKUP(B25,'ALL AGENCY TABLE'!A:C,3,FALSE)),"",(VLOOKUP(B25,'ALL AGENCY TABLE'!A:C,3,FALSE)))</f>
        <v/>
      </c>
      <c r="D25" s="88"/>
      <c r="E25" s="88"/>
      <c r="F25" s="89"/>
      <c r="G25" s="90"/>
      <c r="H25" s="74"/>
      <c r="I25" s="91"/>
      <c r="J25" s="92"/>
      <c r="K25" s="92"/>
      <c r="S25" s="58"/>
      <c r="U25" s="75"/>
    </row>
    <row r="26" spans="1:21" x14ac:dyDescent="0.25">
      <c r="A26" s="81">
        <v>3</v>
      </c>
      <c r="B26" s="86"/>
      <c r="C26" s="87" t="str">
        <f>IF(ISNA(VLOOKUP(B26,'ALL AGENCY TABLE'!A:C,3,FALSE)),"",(VLOOKUP(B26,'ALL AGENCY TABLE'!A:C,3,FALSE)))</f>
        <v/>
      </c>
      <c r="D26" s="88"/>
      <c r="E26" s="88"/>
      <c r="F26" s="89"/>
      <c r="G26" s="90"/>
      <c r="H26" s="74"/>
      <c r="I26" s="91"/>
      <c r="J26" s="92"/>
      <c r="K26" s="92"/>
      <c r="S26" s="58"/>
      <c r="U26" s="75"/>
    </row>
    <row r="27" spans="1:21" x14ac:dyDescent="0.25">
      <c r="A27" s="81">
        <v>4</v>
      </c>
      <c r="B27" s="86"/>
      <c r="C27" s="87" t="str">
        <f>IF(ISNA(VLOOKUP(B27,'ALL AGENCY TABLE'!A:C,3,FALSE)),"",(VLOOKUP(B27,'ALL AGENCY TABLE'!A:C,3,FALSE)))</f>
        <v/>
      </c>
      <c r="D27" s="88"/>
      <c r="E27" s="88"/>
      <c r="F27" s="89"/>
      <c r="G27" s="90"/>
      <c r="H27" s="74"/>
      <c r="I27" s="91"/>
      <c r="J27" s="92"/>
      <c r="K27" s="92"/>
      <c r="S27" s="58"/>
      <c r="U27" s="75"/>
    </row>
    <row r="28" spans="1:21" x14ac:dyDescent="0.25">
      <c r="A28" s="81">
        <v>5</v>
      </c>
      <c r="B28" s="86"/>
      <c r="C28" s="87" t="str">
        <f>IF(ISNA(VLOOKUP(B28,'ALL AGENCY TABLE'!A:C,3,FALSE)),"",(VLOOKUP(B28,'ALL AGENCY TABLE'!A:C,3,FALSE)))</f>
        <v/>
      </c>
      <c r="D28" s="88"/>
      <c r="E28" s="88"/>
      <c r="F28" s="89"/>
      <c r="G28" s="90"/>
      <c r="H28" s="74"/>
      <c r="I28" s="91"/>
      <c r="J28" s="92"/>
      <c r="K28" s="92"/>
      <c r="S28" s="58"/>
      <c r="U28" s="75"/>
    </row>
    <row r="29" spans="1:21" x14ac:dyDescent="0.25">
      <c r="A29" s="81">
        <v>6</v>
      </c>
      <c r="B29" s="86"/>
      <c r="C29" s="87" t="str">
        <f>IF(ISNA(VLOOKUP(B29,'ALL AGENCY TABLE'!A:C,3,FALSE)),"",(VLOOKUP(B29,'ALL AGENCY TABLE'!A:C,3,FALSE)))</f>
        <v/>
      </c>
      <c r="D29" s="88"/>
      <c r="E29" s="88"/>
      <c r="F29" s="89"/>
      <c r="G29" s="90"/>
      <c r="H29" s="74"/>
      <c r="I29" s="91"/>
      <c r="J29" s="92"/>
      <c r="K29" s="92"/>
      <c r="S29" s="58"/>
      <c r="U29" s="75"/>
    </row>
    <row r="30" spans="1:21" x14ac:dyDescent="0.25">
      <c r="A30" s="81">
        <v>7</v>
      </c>
      <c r="B30" s="86"/>
      <c r="C30" s="87" t="str">
        <f>IF(ISNA(VLOOKUP(B30,'ALL AGENCY TABLE'!A:C,3,FALSE)),"",(VLOOKUP(B30,'ALL AGENCY TABLE'!A:C,3,FALSE)))</f>
        <v/>
      </c>
      <c r="D30" s="88"/>
      <c r="E30" s="88"/>
      <c r="F30" s="89"/>
      <c r="G30" s="90"/>
      <c r="H30" s="74"/>
      <c r="I30" s="91"/>
      <c r="J30" s="92"/>
      <c r="K30" s="92"/>
      <c r="S30" s="58"/>
      <c r="U30" s="75"/>
    </row>
    <row r="31" spans="1:21" x14ac:dyDescent="0.25">
      <c r="A31" s="81">
        <v>8</v>
      </c>
      <c r="B31" s="86"/>
      <c r="C31" s="87" t="str">
        <f>IF(ISNA(VLOOKUP(B31,'ALL AGENCY TABLE'!A:C,3,FALSE)),"",(VLOOKUP(B31,'ALL AGENCY TABLE'!A:C,3,FALSE)))</f>
        <v/>
      </c>
      <c r="D31" s="88"/>
      <c r="E31" s="88"/>
      <c r="F31" s="89"/>
      <c r="G31" s="90"/>
      <c r="H31" s="74"/>
      <c r="I31" s="91"/>
      <c r="J31" s="92"/>
      <c r="K31" s="92"/>
      <c r="S31" s="58"/>
      <c r="U31" s="75"/>
    </row>
    <row r="32" spans="1:21" x14ac:dyDescent="0.25">
      <c r="A32" s="81">
        <v>9</v>
      </c>
      <c r="B32" s="86"/>
      <c r="C32" s="87" t="str">
        <f>IF(ISNA(VLOOKUP(B32,'ALL AGENCY TABLE'!A:C,3,FALSE)),"",(VLOOKUP(B32,'ALL AGENCY TABLE'!A:C,3,FALSE)))</f>
        <v/>
      </c>
      <c r="D32" s="88"/>
      <c r="E32" s="88"/>
      <c r="F32" s="89"/>
      <c r="G32" s="90"/>
      <c r="H32" s="74"/>
      <c r="I32" s="91"/>
      <c r="J32" s="92"/>
      <c r="K32" s="92"/>
      <c r="S32" s="58"/>
      <c r="U32" s="75"/>
    </row>
    <row r="33" spans="1:21" x14ac:dyDescent="0.25">
      <c r="A33" s="81">
        <v>10</v>
      </c>
      <c r="B33" s="86"/>
      <c r="C33" s="87" t="str">
        <f>IF(ISNA(VLOOKUP(B33,'ALL AGENCY TABLE'!A:C,3,FALSE)),"",(VLOOKUP(B33,'ALL AGENCY TABLE'!A:C,3,FALSE)))</f>
        <v/>
      </c>
      <c r="D33" s="88"/>
      <c r="E33" s="88"/>
      <c r="F33" s="89"/>
      <c r="G33" s="90"/>
      <c r="H33" s="74"/>
      <c r="I33" s="91"/>
      <c r="J33" s="92"/>
      <c r="K33" s="92"/>
      <c r="S33" s="58"/>
      <c r="U33" s="75"/>
    </row>
    <row r="34" spans="1:21" x14ac:dyDescent="0.25">
      <c r="A34" s="81">
        <v>11</v>
      </c>
      <c r="B34" s="86"/>
      <c r="C34" s="87" t="str">
        <f>IF(ISNA(VLOOKUP(B34,'ALL AGENCY TABLE'!A:C,3,FALSE)),"",(VLOOKUP(B34,'ALL AGENCY TABLE'!A:C,3,FALSE)))</f>
        <v/>
      </c>
      <c r="D34" s="88"/>
      <c r="E34" s="88"/>
      <c r="F34" s="89"/>
      <c r="G34" s="90"/>
      <c r="H34" s="74"/>
      <c r="I34" s="91"/>
      <c r="J34" s="92"/>
      <c r="K34" s="92"/>
      <c r="S34" s="58"/>
      <c r="U34" s="75"/>
    </row>
    <row r="35" spans="1:21" x14ac:dyDescent="0.25">
      <c r="A35" s="81">
        <v>12</v>
      </c>
      <c r="B35" s="86"/>
      <c r="C35" s="87" t="str">
        <f>IF(ISNA(VLOOKUP(B35,'ALL AGENCY TABLE'!A:C,3,FALSE)),"",(VLOOKUP(B35,'ALL AGENCY TABLE'!A:C,3,FALSE)))</f>
        <v/>
      </c>
      <c r="D35" s="88"/>
      <c r="E35" s="88"/>
      <c r="F35" s="89"/>
      <c r="G35" s="90"/>
      <c r="H35" s="74"/>
      <c r="I35" s="91"/>
      <c r="J35" s="92"/>
      <c r="K35" s="92"/>
      <c r="S35" s="58"/>
      <c r="U35" s="75"/>
    </row>
    <row r="36" spans="1:21" x14ac:dyDescent="0.25">
      <c r="A36" s="81">
        <v>13</v>
      </c>
      <c r="B36" s="86"/>
      <c r="C36" s="87" t="str">
        <f>IF(ISNA(VLOOKUP(B36,'ALL AGENCY TABLE'!A:C,3,FALSE)),"",(VLOOKUP(B36,'ALL AGENCY TABLE'!A:C,3,FALSE)))</f>
        <v/>
      </c>
      <c r="D36" s="88"/>
      <c r="E36" s="88"/>
      <c r="F36" s="89"/>
      <c r="G36" s="90"/>
      <c r="H36" s="74"/>
      <c r="I36" s="91"/>
      <c r="J36" s="92"/>
      <c r="K36" s="92"/>
      <c r="S36" s="58"/>
      <c r="U36" s="75"/>
    </row>
    <row r="37" spans="1:21" x14ac:dyDescent="0.25">
      <c r="A37" s="81">
        <v>14</v>
      </c>
      <c r="B37" s="86"/>
      <c r="C37" s="87" t="str">
        <f>IF(ISNA(VLOOKUP(B37,'ALL AGENCY TABLE'!A:C,3,FALSE)),"",(VLOOKUP(B37,'ALL AGENCY TABLE'!A:C,3,FALSE)))</f>
        <v/>
      </c>
      <c r="D37" s="88"/>
      <c r="E37" s="88"/>
      <c r="F37" s="89"/>
      <c r="G37" s="90"/>
      <c r="H37" s="74"/>
      <c r="I37" s="91"/>
      <c r="J37" s="92"/>
      <c r="K37" s="92"/>
      <c r="S37" s="58"/>
      <c r="U37" s="75"/>
    </row>
    <row r="38" spans="1:21" x14ac:dyDescent="0.25">
      <c r="A38" s="81">
        <v>15</v>
      </c>
      <c r="B38" s="86"/>
      <c r="C38" s="87" t="str">
        <f>IF(ISNA(VLOOKUP(B38,'ALL AGENCY TABLE'!A:C,3,FALSE)),"",(VLOOKUP(B38,'ALL AGENCY TABLE'!A:C,3,FALSE)))</f>
        <v/>
      </c>
      <c r="D38" s="88"/>
      <c r="E38" s="88"/>
      <c r="F38" s="89"/>
      <c r="G38" s="90"/>
      <c r="H38" s="74"/>
      <c r="I38" s="91"/>
      <c r="J38" s="92"/>
      <c r="K38" s="92"/>
      <c r="S38" s="58"/>
      <c r="U38" s="75"/>
    </row>
    <row r="39" spans="1:21" x14ac:dyDescent="0.25">
      <c r="A39" s="81">
        <v>16</v>
      </c>
      <c r="B39" s="86"/>
      <c r="C39" s="87" t="str">
        <f>IF(ISNA(VLOOKUP(B39,'ALL AGENCY TABLE'!A:C,3,FALSE)),"",(VLOOKUP(B39,'ALL AGENCY TABLE'!A:C,3,FALSE)))</f>
        <v/>
      </c>
      <c r="D39" s="88"/>
      <c r="E39" s="88"/>
      <c r="F39" s="89"/>
      <c r="G39" s="90"/>
      <c r="H39" s="74"/>
      <c r="I39" s="91"/>
      <c r="J39" s="92"/>
      <c r="K39" s="92"/>
      <c r="S39" s="58"/>
      <c r="U39" s="75"/>
    </row>
    <row r="40" spans="1:21" x14ac:dyDescent="0.25">
      <c r="A40" s="81">
        <v>17</v>
      </c>
      <c r="B40" s="86"/>
      <c r="C40" s="87" t="str">
        <f>IF(ISNA(VLOOKUP(B40,'ALL AGENCY TABLE'!A:C,3,FALSE)),"",(VLOOKUP(B40,'ALL AGENCY TABLE'!A:C,3,FALSE)))</f>
        <v/>
      </c>
      <c r="D40" s="88"/>
      <c r="E40" s="88"/>
      <c r="F40" s="89"/>
      <c r="G40" s="90"/>
      <c r="H40" s="74"/>
      <c r="I40" s="91"/>
      <c r="J40" s="92"/>
      <c r="K40" s="92"/>
      <c r="S40" s="58"/>
      <c r="U40" s="75"/>
    </row>
    <row r="41" spans="1:21" x14ac:dyDescent="0.25">
      <c r="A41" s="81">
        <v>18</v>
      </c>
      <c r="B41" s="86"/>
      <c r="C41" s="87" t="str">
        <f>IF(ISNA(VLOOKUP(B41,'ALL AGENCY TABLE'!A:C,3,FALSE)),"",(VLOOKUP(B41,'ALL AGENCY TABLE'!A:C,3,FALSE)))</f>
        <v/>
      </c>
      <c r="D41" s="88"/>
      <c r="E41" s="88"/>
      <c r="F41" s="89"/>
      <c r="G41" s="90"/>
      <c r="H41" s="74"/>
      <c r="I41" s="91"/>
      <c r="J41" s="92"/>
      <c r="K41" s="92"/>
      <c r="S41" s="58"/>
      <c r="U41" s="75"/>
    </row>
    <row r="42" spans="1:21" x14ac:dyDescent="0.25">
      <c r="A42" s="81">
        <v>19</v>
      </c>
      <c r="B42" s="86"/>
      <c r="C42" s="87" t="str">
        <f>IF(ISNA(VLOOKUP(B42,'ALL AGENCY TABLE'!A:C,3,FALSE)),"",(VLOOKUP(B42,'ALL AGENCY TABLE'!A:C,3,FALSE)))</f>
        <v/>
      </c>
      <c r="D42" s="88"/>
      <c r="E42" s="88"/>
      <c r="F42" s="89"/>
      <c r="G42" s="90"/>
      <c r="H42" s="74"/>
      <c r="I42" s="91"/>
      <c r="J42" s="92"/>
      <c r="K42" s="92"/>
      <c r="S42" s="58"/>
      <c r="U42" s="75"/>
    </row>
    <row r="43" spans="1:21" x14ac:dyDescent="0.25">
      <c r="A43" s="81">
        <v>20</v>
      </c>
      <c r="B43" s="86"/>
      <c r="C43" s="87" t="str">
        <f>IF(ISNA(VLOOKUP(B43,'ALL AGENCY TABLE'!A:C,3,FALSE)),"",(VLOOKUP(B43,'ALL AGENCY TABLE'!A:C,3,FALSE)))</f>
        <v/>
      </c>
      <c r="D43" s="88"/>
      <c r="E43" s="88"/>
      <c r="F43" s="89"/>
      <c r="G43" s="90"/>
      <c r="H43" s="74"/>
      <c r="I43" s="91"/>
      <c r="J43" s="92"/>
      <c r="K43" s="92"/>
      <c r="S43" s="58"/>
      <c r="U43" s="75"/>
    </row>
    <row r="44" spans="1:21" x14ac:dyDescent="0.25">
      <c r="A44" s="81">
        <v>21</v>
      </c>
      <c r="B44" s="86"/>
      <c r="C44" s="87" t="str">
        <f>IF(ISNA(VLOOKUP(B44,'ALL AGENCY TABLE'!A:C,3,FALSE)),"",(VLOOKUP(B44,'ALL AGENCY TABLE'!A:C,3,FALSE)))</f>
        <v/>
      </c>
      <c r="D44" s="88"/>
      <c r="E44" s="88"/>
      <c r="F44" s="89"/>
      <c r="G44" s="90"/>
      <c r="H44" s="74"/>
      <c r="I44" s="91"/>
      <c r="J44" s="92"/>
      <c r="K44" s="92"/>
      <c r="S44" s="58"/>
      <c r="U44" s="75"/>
    </row>
    <row r="45" spans="1:21" x14ac:dyDescent="0.25">
      <c r="A45" s="81">
        <v>22</v>
      </c>
      <c r="B45" s="86"/>
      <c r="C45" s="87" t="str">
        <f>IF(ISNA(VLOOKUP(B45,'ALL AGENCY TABLE'!A:C,3,FALSE)),"",(VLOOKUP(B45,'ALL AGENCY TABLE'!A:C,3,FALSE)))</f>
        <v/>
      </c>
      <c r="D45" s="88"/>
      <c r="E45" s="88"/>
      <c r="F45" s="89"/>
      <c r="G45" s="90"/>
      <c r="H45" s="74"/>
      <c r="I45" s="91"/>
      <c r="J45" s="92"/>
      <c r="K45" s="92"/>
      <c r="S45" s="58"/>
      <c r="U45" s="75"/>
    </row>
    <row r="46" spans="1:21" x14ac:dyDescent="0.25">
      <c r="A46" s="81">
        <v>23</v>
      </c>
      <c r="B46" s="86"/>
      <c r="C46" s="87" t="str">
        <f>IF(ISNA(VLOOKUP(B46,'ALL AGENCY TABLE'!A:C,3,FALSE)),"",(VLOOKUP(B46,'ALL AGENCY TABLE'!A:C,3,FALSE)))</f>
        <v/>
      </c>
      <c r="D46" s="88"/>
      <c r="E46" s="88"/>
      <c r="F46" s="89"/>
      <c r="G46" s="90"/>
      <c r="H46" s="74"/>
      <c r="I46" s="91"/>
      <c r="J46" s="92"/>
      <c r="K46" s="92"/>
      <c r="S46" s="58"/>
      <c r="U46" s="75"/>
    </row>
    <row r="47" spans="1:21" x14ac:dyDescent="0.25">
      <c r="A47" s="81">
        <v>24</v>
      </c>
      <c r="B47" s="86"/>
      <c r="C47" s="87" t="str">
        <f>IF(ISNA(VLOOKUP(B47,'ALL AGENCY TABLE'!A:C,3,FALSE)),"",(VLOOKUP(B47,'ALL AGENCY TABLE'!A:C,3,FALSE)))</f>
        <v/>
      </c>
      <c r="D47" s="88"/>
      <c r="E47" s="88"/>
      <c r="F47" s="89"/>
      <c r="G47" s="90"/>
      <c r="H47" s="74"/>
      <c r="I47" s="91"/>
      <c r="J47" s="92"/>
      <c r="K47" s="92"/>
      <c r="S47" s="58"/>
      <c r="U47" s="75"/>
    </row>
    <row r="48" spans="1:21" x14ac:dyDescent="0.25">
      <c r="A48" s="81">
        <v>25</v>
      </c>
      <c r="B48" s="86"/>
      <c r="C48" s="87" t="str">
        <f>IF(ISNA(VLOOKUP(B48,'ALL AGENCY TABLE'!A:C,3,FALSE)),"",(VLOOKUP(B48,'ALL AGENCY TABLE'!A:C,3,FALSE)))</f>
        <v/>
      </c>
      <c r="D48" s="88"/>
      <c r="E48" s="88"/>
      <c r="F48" s="89"/>
      <c r="G48" s="90"/>
      <c r="H48" s="74"/>
      <c r="I48" s="91"/>
      <c r="J48" s="92"/>
      <c r="K48" s="92"/>
      <c r="S48" s="58"/>
      <c r="U48" s="75"/>
    </row>
    <row r="49" spans="1:21" x14ac:dyDescent="0.25">
      <c r="A49" s="81">
        <v>26</v>
      </c>
      <c r="B49" s="86"/>
      <c r="C49" s="87" t="str">
        <f>IF(ISNA(VLOOKUP(B49,'ALL AGENCY TABLE'!A:C,3,FALSE)),"",(VLOOKUP(B49,'ALL AGENCY TABLE'!A:C,3,FALSE)))</f>
        <v/>
      </c>
      <c r="D49" s="88"/>
      <c r="E49" s="88"/>
      <c r="F49" s="89"/>
      <c r="G49" s="90"/>
      <c r="H49" s="74"/>
      <c r="I49" s="91"/>
      <c r="J49" s="92"/>
      <c r="K49" s="92"/>
      <c r="S49" s="58"/>
      <c r="U49" s="75"/>
    </row>
    <row r="50" spans="1:21" x14ac:dyDescent="0.25">
      <c r="A50" s="81">
        <v>27</v>
      </c>
      <c r="B50" s="86"/>
      <c r="C50" s="87" t="str">
        <f>IF(ISNA(VLOOKUP(B50,'ALL AGENCY TABLE'!A:C,3,FALSE)),"",(VLOOKUP(B50,'ALL AGENCY TABLE'!A:C,3,FALSE)))</f>
        <v/>
      </c>
      <c r="D50" s="88"/>
      <c r="E50" s="89"/>
      <c r="F50" s="89"/>
      <c r="G50" s="90"/>
      <c r="H50" s="74"/>
      <c r="I50" s="91"/>
      <c r="J50" s="92"/>
      <c r="K50" s="92"/>
      <c r="S50" s="58"/>
      <c r="U50" s="75"/>
    </row>
    <row r="51" spans="1:21" x14ac:dyDescent="0.25">
      <c r="A51" s="81">
        <v>28</v>
      </c>
      <c r="B51" s="86"/>
      <c r="C51" s="87" t="str">
        <f>IF(ISNA(VLOOKUP(B51,'ALL AGENCY TABLE'!A:C,3,FALSE)),"",(VLOOKUP(B51,'ALL AGENCY TABLE'!A:C,3,FALSE)))</f>
        <v/>
      </c>
      <c r="D51" s="88"/>
      <c r="E51" s="88"/>
      <c r="F51" s="89"/>
      <c r="G51" s="90"/>
      <c r="H51" s="74"/>
      <c r="I51" s="91"/>
      <c r="J51" s="92"/>
      <c r="K51" s="92"/>
      <c r="S51" s="58"/>
      <c r="U51" s="75"/>
    </row>
    <row r="52" spans="1:21" x14ac:dyDescent="0.25">
      <c r="A52" s="81">
        <v>29</v>
      </c>
      <c r="B52" s="86"/>
      <c r="C52" s="87" t="str">
        <f>IF(ISNA(VLOOKUP(B52,'ALL AGENCY TABLE'!A:C,3,FALSE)),"",(VLOOKUP(B52,'ALL AGENCY TABLE'!A:C,3,FALSE)))</f>
        <v/>
      </c>
      <c r="D52" s="88"/>
      <c r="E52" s="88"/>
      <c r="F52" s="89"/>
      <c r="G52" s="90"/>
      <c r="H52" s="74"/>
      <c r="I52" s="91"/>
      <c r="J52" s="92"/>
      <c r="K52" s="92"/>
      <c r="S52" s="58"/>
      <c r="U52" s="75"/>
    </row>
    <row r="53" spans="1:21" x14ac:dyDescent="0.25">
      <c r="A53" s="81">
        <v>30</v>
      </c>
      <c r="B53" s="86"/>
      <c r="C53" s="87" t="str">
        <f>IF(ISNA(VLOOKUP(B53,'ALL AGENCY TABLE'!A:C,3,FALSE)),"",(VLOOKUP(B53,'ALL AGENCY TABLE'!A:C,3,FALSE)))</f>
        <v/>
      </c>
      <c r="D53" s="88"/>
      <c r="E53" s="88"/>
      <c r="F53" s="89"/>
      <c r="G53" s="90"/>
      <c r="H53" s="74"/>
      <c r="I53" s="91"/>
      <c r="J53" s="92"/>
      <c r="K53" s="92"/>
      <c r="S53" s="58"/>
      <c r="U53" s="75"/>
    </row>
    <row r="54" spans="1:21" x14ac:dyDescent="0.25">
      <c r="A54" s="81">
        <v>31</v>
      </c>
      <c r="B54" s="86"/>
      <c r="C54" s="87" t="str">
        <f>IF(ISNA(VLOOKUP(B54,'ALL AGENCY TABLE'!A:C,3,FALSE)),"",(VLOOKUP(B54,'ALL AGENCY TABLE'!A:C,3,FALSE)))</f>
        <v/>
      </c>
      <c r="D54" s="88"/>
      <c r="E54" s="88"/>
      <c r="F54" s="89"/>
      <c r="G54" s="90"/>
      <c r="H54" s="74"/>
      <c r="I54" s="91"/>
      <c r="J54" s="92"/>
      <c r="K54" s="92"/>
      <c r="S54" s="58"/>
      <c r="U54" s="75"/>
    </row>
    <row r="55" spans="1:21" x14ac:dyDescent="0.25">
      <c r="A55" s="81">
        <v>32</v>
      </c>
      <c r="B55" s="86"/>
      <c r="C55" s="87" t="str">
        <f>IF(ISNA(VLOOKUP(B55,'ALL AGENCY TABLE'!A:C,3,FALSE)),"",(VLOOKUP(B55,'ALL AGENCY TABLE'!A:C,3,FALSE)))</f>
        <v/>
      </c>
      <c r="D55" s="88"/>
      <c r="E55" s="88"/>
      <c r="F55" s="89"/>
      <c r="G55" s="90"/>
      <c r="H55" s="74"/>
      <c r="I55" s="91"/>
      <c r="J55" s="92"/>
      <c r="K55" s="92"/>
      <c r="S55" s="58"/>
      <c r="U55" s="75"/>
    </row>
    <row r="56" spans="1:21" x14ac:dyDescent="0.25">
      <c r="A56" s="81">
        <v>33</v>
      </c>
      <c r="B56" s="86"/>
      <c r="C56" s="87" t="str">
        <f>IF(ISNA(VLOOKUP(B56,'ALL AGENCY TABLE'!A:C,3,FALSE)),"",(VLOOKUP(B56,'ALL AGENCY TABLE'!A:C,3,FALSE)))</f>
        <v/>
      </c>
      <c r="D56" s="88"/>
      <c r="E56" s="88"/>
      <c r="F56" s="89"/>
      <c r="G56" s="90"/>
      <c r="H56" s="74"/>
      <c r="I56" s="91"/>
      <c r="J56" s="92"/>
      <c r="K56" s="92"/>
      <c r="S56" s="58"/>
      <c r="U56" s="75"/>
    </row>
    <row r="57" spans="1:21" x14ac:dyDescent="0.25">
      <c r="A57" s="81">
        <v>34</v>
      </c>
      <c r="B57" s="86"/>
      <c r="C57" s="87" t="str">
        <f>IF(ISNA(VLOOKUP(B57,'ALL AGENCY TABLE'!A:C,3,FALSE)),"",(VLOOKUP(B57,'ALL AGENCY TABLE'!A:C,3,FALSE)))</f>
        <v/>
      </c>
      <c r="D57" s="93"/>
      <c r="E57" s="93"/>
      <c r="F57" s="89"/>
      <c r="G57" s="90"/>
      <c r="H57" s="74"/>
      <c r="I57" s="91"/>
      <c r="J57" s="92"/>
      <c r="K57" s="92"/>
      <c r="S57" s="58"/>
      <c r="U57" s="75"/>
    </row>
    <row r="58" spans="1:21" x14ac:dyDescent="0.25">
      <c r="A58" s="81">
        <v>35</v>
      </c>
      <c r="B58" s="86"/>
      <c r="C58" s="87" t="str">
        <f>IF(ISNA(VLOOKUP(B58,'ALL AGENCY TABLE'!A:C,3,FALSE)),"",(VLOOKUP(B58,'ALL AGENCY TABLE'!A:C,3,FALSE)))</f>
        <v/>
      </c>
      <c r="D58" s="88"/>
      <c r="E58" s="94"/>
      <c r="F58" s="89"/>
      <c r="G58" s="90"/>
      <c r="H58" s="74"/>
      <c r="I58" s="91"/>
      <c r="J58" s="92"/>
      <c r="K58" s="92"/>
      <c r="S58" s="58"/>
      <c r="U58" s="75"/>
    </row>
    <row r="59" spans="1:21" x14ac:dyDescent="0.25">
      <c r="A59" s="81">
        <v>36</v>
      </c>
      <c r="B59" s="86"/>
      <c r="C59" s="87" t="str">
        <f>IF(ISNA(VLOOKUP(B59,'ALL AGENCY TABLE'!A:C,3,FALSE)),"",(VLOOKUP(B59,'ALL AGENCY TABLE'!A:C,3,FALSE)))</f>
        <v/>
      </c>
      <c r="D59" s="88"/>
      <c r="E59" s="94"/>
      <c r="F59" s="89"/>
      <c r="G59" s="90"/>
      <c r="H59" s="74"/>
      <c r="I59" s="91"/>
      <c r="J59" s="92"/>
      <c r="K59" s="92"/>
      <c r="S59" s="58"/>
      <c r="U59" s="75"/>
    </row>
    <row r="60" spans="1:21" x14ac:dyDescent="0.25">
      <c r="A60" s="81">
        <v>37</v>
      </c>
      <c r="B60" s="86"/>
      <c r="C60" s="87" t="str">
        <f>IF(ISNA(VLOOKUP(B60,'ALL AGENCY TABLE'!A:C,3,FALSE)),"",(VLOOKUP(B60,'ALL AGENCY TABLE'!A:C,3,FALSE)))</f>
        <v/>
      </c>
      <c r="D60" s="88"/>
      <c r="E60" s="94"/>
      <c r="F60" s="89"/>
      <c r="G60" s="90"/>
      <c r="H60" s="74"/>
      <c r="I60" s="91"/>
      <c r="J60" s="92"/>
      <c r="K60" s="92"/>
      <c r="S60" s="58"/>
      <c r="U60" s="75"/>
    </row>
    <row r="61" spans="1:21" x14ac:dyDescent="0.25">
      <c r="A61" s="81">
        <v>38</v>
      </c>
      <c r="B61" s="86"/>
      <c r="C61" s="87" t="str">
        <f>IF(ISNA(VLOOKUP(B61,'ALL AGENCY TABLE'!A:C,3,FALSE)),"",(VLOOKUP(B61,'ALL AGENCY TABLE'!A:C,3,FALSE)))</f>
        <v/>
      </c>
      <c r="D61" s="88"/>
      <c r="E61" s="94"/>
      <c r="F61" s="89"/>
      <c r="G61" s="90"/>
      <c r="H61" s="74"/>
      <c r="I61" s="91"/>
      <c r="J61" s="92"/>
      <c r="K61" s="92"/>
      <c r="S61" s="58"/>
      <c r="U61" s="75"/>
    </row>
    <row r="62" spans="1:21" x14ac:dyDescent="0.25">
      <c r="A62" s="81">
        <v>39</v>
      </c>
      <c r="B62" s="86"/>
      <c r="C62" s="87" t="str">
        <f>IF(ISNA(VLOOKUP(B62,'ALL AGENCY TABLE'!A:C,3,FALSE)),"",(VLOOKUP(B62,'ALL AGENCY TABLE'!A:C,3,FALSE)))</f>
        <v/>
      </c>
      <c r="D62" s="88"/>
      <c r="E62" s="94"/>
      <c r="F62" s="89"/>
      <c r="G62" s="90"/>
      <c r="H62" s="74"/>
      <c r="I62" s="91"/>
      <c r="J62" s="92"/>
      <c r="K62" s="92"/>
      <c r="S62" s="58"/>
      <c r="U62" s="75"/>
    </row>
    <row r="63" spans="1:21" x14ac:dyDescent="0.25">
      <c r="A63" s="81">
        <v>40</v>
      </c>
      <c r="B63" s="86"/>
      <c r="C63" s="87" t="str">
        <f>IF(ISNA(VLOOKUP(B63,'ALL AGENCY TABLE'!A:C,3,FALSE)),"",(VLOOKUP(B63,'ALL AGENCY TABLE'!A:C,3,FALSE)))</f>
        <v/>
      </c>
      <c r="D63" s="88"/>
      <c r="E63" s="94"/>
      <c r="F63" s="89"/>
      <c r="G63" s="90"/>
      <c r="H63" s="74"/>
      <c r="I63" s="91"/>
      <c r="J63" s="92"/>
      <c r="K63" s="92"/>
      <c r="S63" s="58"/>
      <c r="U63" s="75"/>
    </row>
    <row r="64" spans="1:21" x14ac:dyDescent="0.25">
      <c r="A64" s="81">
        <v>41</v>
      </c>
      <c r="B64" s="86"/>
      <c r="C64" s="87" t="str">
        <f>IF(ISNA(VLOOKUP(B64,'ALL AGENCY TABLE'!A:C,3,FALSE)),"",(VLOOKUP(B64,'ALL AGENCY TABLE'!A:C,3,FALSE)))</f>
        <v/>
      </c>
      <c r="D64" s="88"/>
      <c r="E64" s="94"/>
      <c r="F64" s="89"/>
      <c r="G64" s="90"/>
      <c r="H64" s="74"/>
      <c r="I64" s="91"/>
      <c r="J64" s="92"/>
      <c r="K64" s="92"/>
      <c r="S64" s="58"/>
      <c r="U64" s="75"/>
    </row>
    <row r="65" spans="1:21" x14ac:dyDescent="0.25">
      <c r="A65" s="81">
        <v>42</v>
      </c>
      <c r="B65" s="86"/>
      <c r="C65" s="87" t="str">
        <f>IF(ISNA(VLOOKUP(B65,'ALL AGENCY TABLE'!A:C,3,FALSE)),"",(VLOOKUP(B65,'ALL AGENCY TABLE'!A:C,3,FALSE)))</f>
        <v/>
      </c>
      <c r="D65" s="88"/>
      <c r="E65" s="94"/>
      <c r="F65" s="89"/>
      <c r="G65" s="90"/>
      <c r="H65" s="74"/>
      <c r="I65" s="91"/>
      <c r="J65" s="92"/>
      <c r="K65" s="92"/>
      <c r="S65" s="58"/>
      <c r="U65" s="75"/>
    </row>
    <row r="66" spans="1:21" x14ac:dyDescent="0.25">
      <c r="A66" s="81">
        <v>43</v>
      </c>
      <c r="B66" s="86"/>
      <c r="C66" s="87" t="str">
        <f>IF(ISNA(VLOOKUP(B66,'ALL AGENCY TABLE'!A:C,3,FALSE)),"",(VLOOKUP(B66,'ALL AGENCY TABLE'!A:C,3,FALSE)))</f>
        <v/>
      </c>
      <c r="D66" s="88"/>
      <c r="E66" s="94"/>
      <c r="F66" s="89"/>
      <c r="G66" s="90"/>
      <c r="H66" s="74"/>
      <c r="I66" s="91"/>
      <c r="J66" s="92"/>
      <c r="K66" s="92"/>
      <c r="S66" s="58"/>
      <c r="U66" s="75"/>
    </row>
    <row r="67" spans="1:21" x14ac:dyDescent="0.25">
      <c r="A67" s="81">
        <v>44</v>
      </c>
      <c r="B67" s="86"/>
      <c r="C67" s="87" t="str">
        <f>IF(ISNA(VLOOKUP(B67,'ALL AGENCY TABLE'!A:C,3,FALSE)),"",(VLOOKUP(B67,'ALL AGENCY TABLE'!A:C,3,FALSE)))</f>
        <v/>
      </c>
      <c r="D67" s="88"/>
      <c r="E67" s="94"/>
      <c r="F67" s="89"/>
      <c r="G67" s="90"/>
      <c r="H67" s="74"/>
      <c r="I67" s="91"/>
      <c r="J67" s="92"/>
      <c r="K67" s="92"/>
      <c r="S67" s="58"/>
      <c r="U67" s="75"/>
    </row>
    <row r="68" spans="1:21" x14ac:dyDescent="0.25">
      <c r="A68" s="81">
        <v>45</v>
      </c>
      <c r="B68" s="86"/>
      <c r="C68" s="87" t="str">
        <f>IF(ISNA(VLOOKUP(B68,'ALL AGENCY TABLE'!A:C,3,FALSE)),"",(VLOOKUP(B68,'ALL AGENCY TABLE'!A:C,3,FALSE)))</f>
        <v/>
      </c>
      <c r="D68" s="88"/>
      <c r="E68" s="94"/>
      <c r="F68" s="89"/>
      <c r="G68" s="90"/>
      <c r="H68" s="74"/>
      <c r="I68" s="91"/>
      <c r="J68" s="92"/>
      <c r="K68" s="92"/>
      <c r="S68" s="58"/>
      <c r="U68" s="75"/>
    </row>
    <row r="69" spans="1:21" x14ac:dyDescent="0.25">
      <c r="A69" s="81">
        <v>46</v>
      </c>
      <c r="B69" s="86"/>
      <c r="C69" s="87" t="str">
        <f>IF(ISNA(VLOOKUP(B69,'ALL AGENCY TABLE'!A:C,3,FALSE)),"",(VLOOKUP(B69,'ALL AGENCY TABLE'!A:C,3,FALSE)))</f>
        <v/>
      </c>
      <c r="D69" s="88"/>
      <c r="E69" s="94"/>
      <c r="F69" s="89"/>
      <c r="G69" s="90"/>
      <c r="H69" s="74"/>
      <c r="I69" s="91"/>
      <c r="J69" s="92"/>
      <c r="K69" s="92"/>
      <c r="S69" s="58"/>
      <c r="U69" s="75"/>
    </row>
    <row r="70" spans="1:21" x14ac:dyDescent="0.25">
      <c r="A70" s="81">
        <v>47</v>
      </c>
      <c r="B70" s="86"/>
      <c r="C70" s="87" t="str">
        <f>IF(ISNA(VLOOKUP(B70,'ALL AGENCY TABLE'!A:C,3,FALSE)),"",(VLOOKUP(B70,'ALL AGENCY TABLE'!A:C,3,FALSE)))</f>
        <v/>
      </c>
      <c r="D70" s="88"/>
      <c r="E70" s="94"/>
      <c r="F70" s="89"/>
      <c r="G70" s="90"/>
      <c r="H70" s="74"/>
      <c r="I70" s="91"/>
      <c r="J70" s="92"/>
      <c r="K70" s="92"/>
      <c r="S70" s="58"/>
      <c r="U70" s="75"/>
    </row>
    <row r="71" spans="1:21" x14ac:dyDescent="0.25">
      <c r="A71" s="81">
        <v>48</v>
      </c>
      <c r="B71" s="86"/>
      <c r="C71" s="87" t="str">
        <f>IF(ISNA(VLOOKUP(B71,'ALL AGENCY TABLE'!A:C,3,FALSE)),"",(VLOOKUP(B71,'ALL AGENCY TABLE'!A:C,3,FALSE)))</f>
        <v/>
      </c>
      <c r="D71" s="88"/>
      <c r="E71" s="94"/>
      <c r="F71" s="89"/>
      <c r="G71" s="90"/>
      <c r="H71" s="74"/>
      <c r="I71" s="91"/>
      <c r="J71" s="92"/>
      <c r="K71" s="92"/>
      <c r="S71" s="58"/>
      <c r="U71" s="75"/>
    </row>
    <row r="72" spans="1:21" x14ac:dyDescent="0.25">
      <c r="A72" s="81">
        <v>49</v>
      </c>
      <c r="B72" s="86"/>
      <c r="C72" s="87" t="str">
        <f>IF(ISNA(VLOOKUP(B72,'ALL AGENCY TABLE'!A:C,3,FALSE)),"",(VLOOKUP(B72,'ALL AGENCY TABLE'!A:C,3,FALSE)))</f>
        <v/>
      </c>
      <c r="D72" s="88"/>
      <c r="E72" s="94"/>
      <c r="F72" s="89"/>
      <c r="G72" s="90"/>
      <c r="H72" s="74"/>
      <c r="I72" s="91"/>
      <c r="J72" s="92"/>
      <c r="K72" s="92"/>
      <c r="S72" s="58"/>
      <c r="U72" s="75"/>
    </row>
    <row r="73" spans="1:21" x14ac:dyDescent="0.25">
      <c r="A73" s="81">
        <v>50</v>
      </c>
      <c r="B73" s="86"/>
      <c r="C73" s="87" t="str">
        <f>IF(ISNA(VLOOKUP(B73,'ALL AGENCY TABLE'!A:C,3,FALSE)),"",(VLOOKUP(B73,'ALL AGENCY TABLE'!A:C,3,FALSE)))</f>
        <v/>
      </c>
      <c r="D73" s="88"/>
      <c r="E73" s="94"/>
      <c r="F73" s="89"/>
      <c r="G73" s="90"/>
      <c r="H73" s="74"/>
      <c r="I73" s="91"/>
      <c r="J73" s="92"/>
      <c r="K73" s="92"/>
      <c r="S73" s="58"/>
      <c r="U73" s="75"/>
    </row>
    <row r="74" spans="1:21" x14ac:dyDescent="0.25">
      <c r="D74" s="95"/>
      <c r="S74" s="58"/>
      <c r="U74" s="75"/>
    </row>
    <row r="75" spans="1:21" x14ac:dyDescent="0.25">
      <c r="D75" s="95"/>
      <c r="S75" s="58"/>
      <c r="U75" s="75"/>
    </row>
    <row r="76" spans="1:21" x14ac:dyDescent="0.25">
      <c r="A76" s="61"/>
      <c r="B76" s="62"/>
      <c r="C76" s="62"/>
      <c r="D76" s="62"/>
      <c r="E76" s="62"/>
      <c r="F76" s="62"/>
      <c r="S76" s="58"/>
      <c r="U76" s="75"/>
    </row>
    <row r="77" spans="1:21" x14ac:dyDescent="0.25">
      <c r="A77" s="62"/>
      <c r="B77" s="62"/>
      <c r="C77" s="62"/>
      <c r="D77" s="62"/>
      <c r="E77" s="62"/>
      <c r="F77" s="62"/>
      <c r="S77" s="58"/>
      <c r="U77" s="75"/>
    </row>
    <row r="78" spans="1:21" ht="12.75" customHeight="1" x14ac:dyDescent="0.25">
      <c r="A78" s="187"/>
      <c r="B78" s="187"/>
      <c r="C78" s="187"/>
      <c r="D78" s="187"/>
      <c r="E78" s="187"/>
      <c r="F78" s="133"/>
      <c r="S78" s="58"/>
      <c r="U78" s="75"/>
    </row>
    <row r="79" spans="1:21" ht="13.5" customHeight="1" x14ac:dyDescent="0.25">
      <c r="B79" s="134"/>
      <c r="C79" s="134"/>
      <c r="E79" s="133"/>
      <c r="F79" s="133"/>
      <c r="S79" s="58"/>
      <c r="U79" s="75"/>
    </row>
    <row r="80" spans="1:21" x14ac:dyDescent="0.25">
      <c r="A80" s="133"/>
      <c r="B80" s="133"/>
      <c r="C80" s="133"/>
      <c r="D80" s="133"/>
      <c r="E80" s="133"/>
      <c r="F80" s="133"/>
      <c r="S80" s="58"/>
      <c r="U80" s="75"/>
    </row>
    <row r="81" spans="1:41" x14ac:dyDescent="0.25">
      <c r="A81" s="133"/>
      <c r="B81" s="133"/>
      <c r="C81" s="133"/>
      <c r="D81" s="133"/>
      <c r="E81" s="133"/>
      <c r="F81" s="133"/>
      <c r="S81" s="58"/>
      <c r="U81" s="75"/>
    </row>
    <row r="82" spans="1:41" x14ac:dyDescent="0.25">
      <c r="D82" s="95"/>
    </row>
    <row r="83" spans="1:41" x14ac:dyDescent="0.25">
      <c r="D83" s="95"/>
    </row>
    <row r="84" spans="1:41" x14ac:dyDescent="0.25">
      <c r="D84" s="95"/>
    </row>
    <row r="85" spans="1:41" x14ac:dyDescent="0.25">
      <c r="D85" s="95"/>
    </row>
    <row r="86" spans="1:41" x14ac:dyDescent="0.25">
      <c r="D86" s="95"/>
    </row>
    <row r="87" spans="1:41" x14ac:dyDescent="0.25">
      <c r="D87" s="95"/>
    </row>
    <row r="88" spans="1:41" x14ac:dyDescent="0.25">
      <c r="D88" s="95"/>
    </row>
    <row r="89" spans="1:41" x14ac:dyDescent="0.25">
      <c r="D89" s="95"/>
    </row>
    <row r="90" spans="1:41" x14ac:dyDescent="0.25">
      <c r="D90" s="95"/>
    </row>
    <row r="91" spans="1:41" x14ac:dyDescent="0.25">
      <c r="D91" s="95"/>
    </row>
    <row r="92" spans="1:41" x14ac:dyDescent="0.25">
      <c r="D92" s="95"/>
    </row>
    <row r="93" spans="1:41" x14ac:dyDescent="0.25">
      <c r="D93" s="96"/>
    </row>
    <row r="94" spans="1:41" x14ac:dyDescent="0.25">
      <c r="D94" s="97"/>
    </row>
    <row r="95" spans="1:41" hidden="1" x14ac:dyDescent="0.25">
      <c r="A95" s="98" t="e">
        <f>IF(VLOOKUP($D$2,'Distribution List'!$A$1:$AQ$131,1,FALSE)=0,"-",VLOOKUP($D$2,'Distribution List'!$A$1:$AQ$131,1,FALSE))</f>
        <v>#N/A</v>
      </c>
      <c r="B95" s="98" t="e">
        <f>IF(VLOOKUP($D$2,'Distribution List'!$A$1:AQ$131,3,FALSE)=0,"-",VLOOKUP($D$2,'Distribution List'!$A$1:AQ$131,3,FALSE))</f>
        <v>#N/A</v>
      </c>
      <c r="C95" s="98" t="e">
        <f>IF(VLOOKUP($D$2,'Distribution List'!$A$1:$AQ$131,4,FALSE)=0,"-",VLOOKUP($D$2,'Distribution List'!$A$1:$AQ$131,4,FALSE))</f>
        <v>#N/A</v>
      </c>
      <c r="D95" s="98" t="e">
        <f>IF(VLOOKUP($D$2,'Distribution List'!$A$1:$AQ$131,5,FALSE)=0,"-",VLOOKUP($D$2,'Distribution List'!$A$1:$AQ$131,5,FALSE))</f>
        <v>#N/A</v>
      </c>
      <c r="E95" s="98" t="e">
        <f>IF(VLOOKUP($D$2,'Distribution List'!$A$1:$AQ$131,6,FALSE)=0,"-",VLOOKUP($D$2,'Distribution List'!$A$1:$AQ$131,6,FALSE))</f>
        <v>#N/A</v>
      </c>
      <c r="F95" s="98" t="e">
        <f>IF(VLOOKUP($D$2,'Distribution List'!$A$1:$AQ$131,7,FALSE)=0,"-",VLOOKUP($D$2,'Distribution List'!$A$1:$AQ$131,7,FALSE))</f>
        <v>#N/A</v>
      </c>
      <c r="G95" s="98" t="e">
        <f>IF(VLOOKUP($D$2,'Distribution List'!$A$1:$AQ$131,8,FALSE)=0,"-",VLOOKUP($D$2,'Distribution List'!$A$1:$AQ$131,8,FALSE))</f>
        <v>#N/A</v>
      </c>
      <c r="H95" s="98" t="e">
        <f>IF(VLOOKUP($D$2,'Distribution List'!$A$1:$AQ$131,9,FALSE)=0,"-",VLOOKUP($D$2,'Distribution List'!$A$1:$AQ$131,9,FALSE))</f>
        <v>#N/A</v>
      </c>
      <c r="I95" s="98" t="e">
        <f>IF(VLOOKUP($D$2,'Distribution List'!$A$1:$AQ$131,10,FALSE)=0,"-",VLOOKUP($D$2,'Distribution List'!$A$1:$AQ$131,10,FALSE))</f>
        <v>#N/A</v>
      </c>
      <c r="J95" s="98" t="e">
        <f>IF(VLOOKUP($D$2,'Distribution List'!$A$1:$AQ$131,11,FALSE)=0,"-",VLOOKUP($D$2,'Distribution List'!$A$1:$AQ$131,11,FALSE))</f>
        <v>#N/A</v>
      </c>
      <c r="K95" s="98" t="e">
        <f>IF(VLOOKUP($D$2,'Distribution List'!$A$1:$AQ$131,12,FALSE)=0,"-",VLOOKUP($D$2,'Distribution List'!$A$1:$AQ$131,12,FALSE))</f>
        <v>#N/A</v>
      </c>
      <c r="L95" s="98" t="e">
        <f>IF(VLOOKUP($D$2,'Distribution List'!$A$1:$AQ$131,13,FALSE)=0,"-",VLOOKUP($D$2,'Distribution List'!$A$1:$AQ$131,13,FALSE))</f>
        <v>#N/A</v>
      </c>
      <c r="M95" s="98" t="e">
        <f>IF(VLOOKUP($D$2,'Distribution List'!$A$1:$AQ$131,14,FALSE)=0,"-",VLOOKUP($D$2,'Distribution List'!$A$1:$AQ$131,14,FALSE))</f>
        <v>#N/A</v>
      </c>
      <c r="N95" s="98" t="e">
        <f>IF(VLOOKUP($D$2,'Distribution List'!$A$1:$AQ$131,15,FALSE)=0,"-",VLOOKUP($D$2,'Distribution List'!$A$1:$AQ$131,15,FALSE))</f>
        <v>#N/A</v>
      </c>
      <c r="O95" s="98" t="e">
        <f>IF(VLOOKUP($D$2,'Distribution List'!$A$1:$AQ$131,16,FALSE)=0,"-",VLOOKUP($D$2,'Distribution List'!$A$1:$AQ$131,16,FALSE))</f>
        <v>#N/A</v>
      </c>
      <c r="P95" s="98" t="e">
        <f>IF(VLOOKUP($D$2,'Distribution List'!$A$1:$AQ$131,17,FALSE)=0,"-",VLOOKUP($D$2,'Distribution List'!$A$1:$AQ$131,17,FALSE))</f>
        <v>#N/A</v>
      </c>
      <c r="Q95" s="98" t="e">
        <f>IF(VLOOKUP($D$2,'Distribution List'!$A$1:$AQ$131,18,FALSE)=0,"-",VLOOKUP($D$2,'Distribution List'!$A$1:$AQ$131,18,FALSE))</f>
        <v>#N/A</v>
      </c>
      <c r="R95" s="98" t="e">
        <f>IF(VLOOKUP($D$2,'Distribution List'!$A$1:$AQ$131,19,FALSE)=0,"-",VLOOKUP($D$2,'Distribution List'!$A$1:$AQ$131,19,FALSE))</f>
        <v>#N/A</v>
      </c>
      <c r="S95" s="98" t="e">
        <f>IF(VLOOKUP($D$2,'Distribution List'!$A$1:$AQ$131,20,FALSE)=0,"-",VLOOKUP($D$2,'Distribution List'!$A$1:$AQ$131,20,FALSE))</f>
        <v>#N/A</v>
      </c>
      <c r="T95" s="98" t="e">
        <f>IF(VLOOKUP($D$2,'Distribution List'!$A$1:$AQ$131,21,FALSE)=0,"-",VLOOKUP($D$2,'Distribution List'!$A$1:$AQ$131,21,FALSE))</f>
        <v>#N/A</v>
      </c>
      <c r="U95" s="98" t="e">
        <f>IF(VLOOKUP($D$2,'Distribution List'!$A$1:$AQ$131,22,FALSE)=0,"-",VLOOKUP($D$2,'Distribution List'!$A$1:$AQ$131,22,FALSE))</f>
        <v>#N/A</v>
      </c>
      <c r="V95" s="98" t="e">
        <f>IF(VLOOKUP($D$2,'Distribution List'!$A$1:$AQ$131,23,FALSE)=0,"-",VLOOKUP($D$2,'Distribution List'!$A$1:$AQ$131,23,FALSE))</f>
        <v>#N/A</v>
      </c>
      <c r="W95" s="98" t="e">
        <f>IF(VLOOKUP($D$2,'Distribution List'!$A$1:$AQ$131,24,FALSE)=0,"-",VLOOKUP($D$2,'Distribution List'!$A$1:$AQ$131,24,FALSE))</f>
        <v>#N/A</v>
      </c>
      <c r="X95" s="98" t="e">
        <f>IF(VLOOKUP($D$2,'Distribution List'!$A$1:$AQ$131,25,FALSE)=0,"-",VLOOKUP($D$2,'Distribution List'!$A$1:$AQ$131,25,FALSE))</f>
        <v>#N/A</v>
      </c>
      <c r="Y95" s="98" t="e">
        <f>IF(VLOOKUP($D$2,'Distribution List'!$A$1:$AQ$131,26,FALSE)=0,"-",VLOOKUP($D$2,'Distribution List'!$A$1:$AQ$131,26,FALSE))</f>
        <v>#N/A</v>
      </c>
      <c r="Z95" s="98" t="e">
        <f>IF(VLOOKUP($D$2,'Distribution List'!$A$1:$AQ$131,27,FALSE)=0,"-",VLOOKUP($D$2,'Distribution List'!$A$1:$AQ$131,27,FALSE))</f>
        <v>#N/A</v>
      </c>
      <c r="AA95" s="98" t="e">
        <f>IF(VLOOKUP($D$2,'Distribution List'!$A$1:$AQ$131,28,FALSE)=0,"-",VLOOKUP($D$2,'Distribution List'!$A$1:$AQ$131,28,FALSE))</f>
        <v>#N/A</v>
      </c>
      <c r="AB95" s="98" t="e">
        <f>IF(VLOOKUP($D$2,'Distribution List'!$A$1:$AQ$131,29,FALSE)=0,"-",VLOOKUP($D$2,'Distribution List'!$A$1:$AQ$131,29,FALSE))</f>
        <v>#N/A</v>
      </c>
      <c r="AC95" s="98" t="e">
        <f>IF(VLOOKUP($D$2,'Distribution List'!$A$1:$AQ$131,30,FALSE)=0,"-",VLOOKUP($D$2,'Distribution List'!$A$1:$AQ$131,30,FALSE))</f>
        <v>#N/A</v>
      </c>
      <c r="AD95" s="98" t="e">
        <f>IF(VLOOKUP($D$2,'Distribution List'!$A$1:$AQ$131,31,FALSE)=0,"-",VLOOKUP($D$2,'Distribution List'!$A$1:$AQ$131,31,FALSE))</f>
        <v>#N/A</v>
      </c>
      <c r="AE95" s="98" t="e">
        <f>IF(VLOOKUP($D$2,'Distribution List'!$A$1:$AQ$131,32,FALSE)=0,"-",VLOOKUP($D$2,'Distribution List'!$A$1:$AQ$131,32,FALSE))</f>
        <v>#N/A</v>
      </c>
      <c r="AF95" s="98" t="e">
        <f>IF(VLOOKUP($D$2,'Distribution List'!$A$1:$AQ$131,33,FALSE)=0,"-",VLOOKUP($D$2,'Distribution List'!$A$1:$AQ$131,33,FALSE))</f>
        <v>#N/A</v>
      </c>
      <c r="AG95" s="98" t="e">
        <f>IF(VLOOKUP($D$2,'Distribution List'!$A$1:$AQ$131,34,FALSE)=0,"-",VLOOKUP($D$2,'Distribution List'!$A$1:$AQ$131,34,FALSE))</f>
        <v>#N/A</v>
      </c>
      <c r="AH95" s="98" t="e">
        <f>IF(VLOOKUP($D$2,'Distribution List'!$A$1:$AQ$131,35,FALSE)=0,"-",VLOOKUP($D$2,'Distribution List'!$A$1:$AQ$131,35,FALSE))</f>
        <v>#N/A</v>
      </c>
      <c r="AI95" s="98" t="e">
        <f>IF(VLOOKUP($D$2,'Distribution List'!$A$1:$AQ$131,36,FALSE)=0,"-",VLOOKUP($D$2,'Distribution List'!$A$1:$AQ$131,36,FALSE))</f>
        <v>#N/A</v>
      </c>
      <c r="AJ95" s="98" t="e">
        <f>IF(VLOOKUP($D$2,'Distribution List'!$A$1:$AQ$131,37,FALSE)=0,"-",VLOOKUP($D$2,'Distribution List'!$A$1:$AQ$131,37,FALSE))</f>
        <v>#N/A</v>
      </c>
      <c r="AK95" s="98" t="e">
        <f>IF(VLOOKUP($D$2,'Distribution List'!$A$1:$AQ$131,38,FALSE)=0,"-",VLOOKUP($D$2,'Distribution List'!$A$1:$AQ$131,38,FALSE))</f>
        <v>#N/A</v>
      </c>
      <c r="AL95" s="98" t="e">
        <f>IF(VLOOKUP($D$2,'Distribution List'!$A$1:$AQ$131,39,FALSE)=0,"-",VLOOKUP($D$2,'Distribution List'!$A$1:$AQ$131,39,FALSE))</f>
        <v>#N/A</v>
      </c>
      <c r="AM95" s="98" t="e">
        <f>IF(VLOOKUP($D$2,'Distribution List'!$A$1:$AQ$131,40,FALSE)=0,"-",VLOOKUP($D$2,'Distribution List'!$A$1:$AQ$131,40,FALSE))</f>
        <v>#N/A</v>
      </c>
      <c r="AN95" s="98" t="e">
        <f>IF(VLOOKUP($D$2,'Distribution List'!$A$1:$AQ$131,41,FALSE)=0,"-",VLOOKUP($D$2,'Distribution List'!$A$1:$AQ$131,41,FALSE))</f>
        <v>#N/A</v>
      </c>
      <c r="AO95" s="98" t="e">
        <f>IF(VLOOKUP($D$2,'Distribution List'!$A$1:$AQ$131,42,FALSE)=0,"-",VLOOKUP($D$2,'Distribution List'!$A$1:$AQ$131,42,FALSE))</f>
        <v>#N/A</v>
      </c>
    </row>
    <row r="96" spans="1:41" x14ac:dyDescent="0.25">
      <c r="D96" s="96"/>
    </row>
    <row r="97" spans="4:4" x14ac:dyDescent="0.25">
      <c r="D97" s="96"/>
    </row>
    <row r="98" spans="4:4" x14ac:dyDescent="0.25">
      <c r="D98" s="96"/>
    </row>
    <row r="99" spans="4:4" x14ac:dyDescent="0.25">
      <c r="D99" s="96"/>
    </row>
    <row r="100" spans="4:4" x14ac:dyDescent="0.25">
      <c r="D100" s="99"/>
    </row>
    <row r="101" spans="4:4" x14ac:dyDescent="0.25">
      <c r="D101" s="99"/>
    </row>
    <row r="102" spans="4:4" x14ac:dyDescent="0.25">
      <c r="D102" s="96"/>
    </row>
    <row r="103" spans="4:4" x14ac:dyDescent="0.25">
      <c r="D103" s="96"/>
    </row>
    <row r="104" spans="4:4" x14ac:dyDescent="0.25">
      <c r="D104" s="96"/>
    </row>
    <row r="105" spans="4:4" x14ac:dyDescent="0.25">
      <c r="D105" s="96"/>
    </row>
    <row r="106" spans="4:4" x14ac:dyDescent="0.25">
      <c r="D106" s="73"/>
    </row>
    <row r="107" spans="4:4" x14ac:dyDescent="0.25">
      <c r="D107" s="73"/>
    </row>
    <row r="108" spans="4:4" x14ac:dyDescent="0.25">
      <c r="D108" s="73"/>
    </row>
    <row r="109" spans="4:4" x14ac:dyDescent="0.25">
      <c r="D109" s="73"/>
    </row>
    <row r="110" spans="4:4" x14ac:dyDescent="0.25">
      <c r="D110" s="73"/>
    </row>
    <row r="111" spans="4:4" x14ac:dyDescent="0.25">
      <c r="D111" s="73"/>
    </row>
    <row r="112" spans="4:4" x14ac:dyDescent="0.25">
      <c r="D112" s="73"/>
    </row>
    <row r="113" spans="4:4" x14ac:dyDescent="0.25">
      <c r="D113" s="73"/>
    </row>
    <row r="114" spans="4:4" x14ac:dyDescent="0.25">
      <c r="D114" s="73"/>
    </row>
    <row r="135" spans="8:8" hidden="1" x14ac:dyDescent="0.25"/>
    <row r="136" spans="8:8" hidden="1" x14ac:dyDescent="0.25">
      <c r="H136" s="44" t="s">
        <v>271</v>
      </c>
    </row>
    <row r="137" spans="8:8" hidden="1" x14ac:dyDescent="0.25">
      <c r="H137" s="44" t="s">
        <v>272</v>
      </c>
    </row>
    <row r="138" spans="8:8" hidden="1" x14ac:dyDescent="0.25"/>
    <row r="139" spans="8:8" hidden="1" x14ac:dyDescent="0.25"/>
  </sheetData>
  <sheetProtection algorithmName="SHA-512" hashValue="iU5K5TXN3OqLwtglxfZU9eMXlzeAAduyGVvBRm3OkjPUvNFglUPRWg4mO28ntCwxYya5JTyKKNmhlbDGVHZZ/w==" saltValue="oyrj3EVbACWpxelKuOzhzA==" spinCount="100000" sheet="1" objects="1" scenarios="1"/>
  <mergeCells count="16">
    <mergeCell ref="A18:D18"/>
    <mergeCell ref="A15:D15"/>
    <mergeCell ref="D6:F6"/>
    <mergeCell ref="D7:F7"/>
    <mergeCell ref="A78:E78"/>
    <mergeCell ref="A17:D17"/>
    <mergeCell ref="A16:D16"/>
    <mergeCell ref="D2:F2"/>
    <mergeCell ref="D1:F1"/>
    <mergeCell ref="D4:F4"/>
    <mergeCell ref="D5:F5"/>
    <mergeCell ref="A3:C3"/>
    <mergeCell ref="D3:F3"/>
    <mergeCell ref="A4:C4"/>
    <mergeCell ref="A1:C1"/>
    <mergeCell ref="A2:C2"/>
  </mergeCells>
  <phoneticPr fontId="3" type="noConversion"/>
  <conditionalFormatting sqref="E14">
    <cfRule type="cellIs" dxfId="16" priority="5" operator="equal">
      <formula>"Answer Required"</formula>
    </cfRule>
    <cfRule type="cellIs" dxfId="15" priority="6" operator="equal">
      <formula>"Error"</formula>
    </cfRule>
  </conditionalFormatting>
  <conditionalFormatting sqref="E17">
    <cfRule type="cellIs" dxfId="14" priority="3" operator="equal">
      <formula>"Answer Required"</formula>
    </cfRule>
    <cfRule type="cellIs" dxfId="13" priority="4" operator="equal">
      <formula>"Error"</formula>
    </cfRule>
  </conditionalFormatting>
  <conditionalFormatting sqref="E79:F79 A80:F81">
    <cfRule type="cellIs" dxfId="12" priority="2" operator="equal">
      <formula>"Answer Required"</formula>
    </cfRule>
  </conditionalFormatting>
  <conditionalFormatting sqref="F78">
    <cfRule type="cellIs" dxfId="11" priority="1" operator="equal">
      <formula>"Answer Required"</formula>
    </cfRule>
  </conditionalFormatting>
  <dataValidations count="4">
    <dataValidation type="list" allowBlank="1" showInputMessage="1" showErrorMessage="1" error="Use the drop-down list to enter yes or no." sqref="H24:H73 E14 E17" xr:uid="{00000000-0002-0000-0000-000000000000}">
      <formula1>$H$136:$H$137</formula1>
    </dataValidation>
    <dataValidation type="whole" allowBlank="1" showInputMessage="1" showErrorMessage="1" error="Enter a whole number." sqref="G24:G73 I24:I73" xr:uid="{00000000-0002-0000-0000-000002000000}">
      <formula1>-9999999999999</formula1>
      <formula2>9999999999999</formula2>
    </dataValidation>
    <dataValidation type="whole" allowBlank="1" showInputMessage="1" showErrorMessage="1" error="Enter a whole number" sqref="E79:F81 A80:D81 F78" xr:uid="{00000000-0002-0000-0000-000004000000}">
      <formula1>-9999999999999</formula1>
      <formula2>9999999999999</formula2>
    </dataValidation>
    <dataValidation type="whole" allowBlank="1" showInputMessage="1" showErrorMessage="1" error="Please enter an agency number between 100 and 996." sqref="D2:F2" xr:uid="{4CFE3D1E-5045-46A4-87F5-91D80D67BF7F}">
      <formula1>100</formula1>
      <formula2>996</formula2>
    </dataValidation>
  </dataValidations>
  <pageMargins left="0.65" right="0.17" top="0.63" bottom="0.37" header="0.18" footer="0.2"/>
  <pageSetup paperSize="5" scale="53" orientation="landscape" cellComments="asDisplayed" r:id="rId1"/>
  <headerFooter alignWithMargins="0">
    <oddHeader>&amp;C&amp;"Arial,Bold"Attachment 34
2024 Off - Balance Sheet Financial Obligations
&amp;A</oddHeader>
    <oddFooter>&amp;L&amp;F \ &amp;A&amp;RPage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Select a valid agency from drop down list." xr:uid="{00533248-7E28-4CD0-948F-DC344A06C0F5}">
          <x14:formula1>
            <xm:f>'Distribution List'!$A$6:$A$82</xm:f>
          </x14:formula1>
          <xm:sqref>B24:B73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R45"/>
  <sheetViews>
    <sheetView showGridLines="0" zoomScaleNormal="100" zoomScaleSheetLayoutView="100" workbookViewId="0">
      <selection activeCell="B10" sqref="B10"/>
    </sheetView>
  </sheetViews>
  <sheetFormatPr defaultColWidth="8.88671875" defaultRowHeight="13.2" x14ac:dyDescent="0.25"/>
  <cols>
    <col min="1" max="1" width="6" style="19" customWidth="1"/>
    <col min="2" max="2" width="20" style="19" customWidth="1"/>
    <col min="3" max="3" width="28.33203125" style="19" customWidth="1"/>
    <col min="4" max="5" width="5.109375" style="19" customWidth="1"/>
    <col min="6" max="6" width="5.109375" style="19" bestFit="1" customWidth="1"/>
    <col min="7" max="7" width="13.33203125" style="19" customWidth="1"/>
    <col min="8" max="8" width="2.109375" style="19" customWidth="1"/>
    <col min="9" max="9" width="13.88671875" style="19" customWidth="1"/>
    <col min="10" max="10" width="5" style="19" customWidth="1"/>
    <col min="11" max="11" width="5.6640625" style="19" customWidth="1"/>
    <col min="12" max="12" width="17" style="19" customWidth="1"/>
    <col min="13" max="13" width="1.88671875" style="19" customWidth="1"/>
    <col min="14" max="14" width="2.109375" style="19" customWidth="1"/>
    <col min="15" max="15" width="9.109375" style="19" customWidth="1"/>
    <col min="16" max="16" width="1.33203125" style="19" customWidth="1"/>
    <col min="17" max="17" width="8.88671875" style="19"/>
    <col min="18" max="18" width="8.88671875" style="19" hidden="1" customWidth="1"/>
    <col min="19" max="16384" width="8.88671875" style="19"/>
  </cols>
  <sheetData>
    <row r="3" spans="1:18" ht="26.25" customHeight="1" x14ac:dyDescent="0.3">
      <c r="A3" s="132" t="s">
        <v>260</v>
      </c>
      <c r="C3" s="206" t="str">
        <f>IF(Survey!D1="","",Survey!D1)</f>
        <v/>
      </c>
      <c r="D3" s="207"/>
      <c r="E3" s="207"/>
      <c r="F3" s="207"/>
      <c r="G3" s="208"/>
    </row>
    <row r="4" spans="1:18" s="24" customFormat="1" ht="12.6" customHeight="1" x14ac:dyDescent="0.25">
      <c r="A4" s="20"/>
      <c r="B4" s="21"/>
      <c r="C4" s="22"/>
      <c r="D4" s="22"/>
      <c r="E4" s="22"/>
      <c r="F4" s="22"/>
      <c r="G4" s="22"/>
      <c r="H4" s="23"/>
      <c r="I4" s="23"/>
      <c r="J4" s="23"/>
      <c r="K4" s="23"/>
    </row>
    <row r="5" spans="1:18" s="25" customFormat="1" x14ac:dyDescent="0.25"/>
    <row r="6" spans="1:18" s="25" customFormat="1" ht="12" customHeight="1" x14ac:dyDescent="0.25">
      <c r="A6" s="26"/>
    </row>
    <row r="7" spans="1:18" ht="10.5" customHeight="1" x14ac:dyDescent="0.25">
      <c r="A7" s="209" t="s">
        <v>282</v>
      </c>
      <c r="B7" s="209"/>
      <c r="C7" s="209"/>
      <c r="D7" s="209"/>
      <c r="E7" s="209"/>
      <c r="F7" s="209"/>
      <c r="G7" s="209"/>
      <c r="H7" s="209"/>
      <c r="I7" s="209"/>
      <c r="J7" s="209"/>
      <c r="K7" s="209"/>
      <c r="L7" s="209"/>
      <c r="M7" s="209"/>
    </row>
    <row r="8" spans="1:18" ht="25.5" customHeight="1" x14ac:dyDescent="0.25">
      <c r="A8" s="209" t="s">
        <v>317</v>
      </c>
      <c r="B8" s="209"/>
      <c r="C8" s="209"/>
      <c r="D8" s="209"/>
      <c r="E8" s="209"/>
      <c r="F8" s="209"/>
      <c r="G8" s="209"/>
      <c r="H8" s="209"/>
      <c r="I8" s="209"/>
      <c r="J8" s="209"/>
      <c r="K8" s="209"/>
      <c r="L8" s="209"/>
      <c r="M8" s="209"/>
      <c r="R8" s="19" t="s">
        <v>271</v>
      </c>
    </row>
    <row r="9" spans="1:18" x14ac:dyDescent="0.25">
      <c r="A9" s="27"/>
      <c r="B9" s="28"/>
      <c r="C9" s="28"/>
      <c r="D9" s="28"/>
      <c r="E9" s="28"/>
      <c r="F9" s="28"/>
      <c r="G9" s="28"/>
      <c r="H9" s="28"/>
      <c r="I9" s="28"/>
      <c r="J9" s="28"/>
      <c r="R9" s="19" t="s">
        <v>272</v>
      </c>
    </row>
    <row r="10" spans="1:18" ht="30.75" customHeight="1" x14ac:dyDescent="0.25">
      <c r="A10" s="30" t="s">
        <v>273</v>
      </c>
      <c r="B10" s="164" t="s">
        <v>280</v>
      </c>
      <c r="C10" s="210" t="s">
        <v>281</v>
      </c>
      <c r="D10" s="211"/>
      <c r="E10" s="211"/>
      <c r="F10" s="211"/>
      <c r="G10" s="211"/>
      <c r="H10" s="211"/>
      <c r="I10" s="211"/>
      <c r="J10" s="211"/>
      <c r="K10" s="211"/>
      <c r="L10" s="211"/>
      <c r="M10" s="211"/>
    </row>
    <row r="11" spans="1:18" ht="9" customHeight="1" x14ac:dyDescent="0.25">
      <c r="A11" s="30"/>
      <c r="B11" s="29"/>
      <c r="C11" s="100"/>
      <c r="D11" s="101"/>
      <c r="E11" s="101"/>
      <c r="F11" s="101"/>
      <c r="G11" s="101"/>
      <c r="H11" s="101"/>
      <c r="I11" s="101"/>
      <c r="J11" s="101"/>
      <c r="K11" s="102"/>
      <c r="L11" s="102"/>
      <c r="M11" s="102"/>
    </row>
    <row r="12" spans="1:18" ht="18.600000000000001" customHeight="1" x14ac:dyDescent="0.25">
      <c r="A12" s="30" t="s">
        <v>274</v>
      </c>
      <c r="B12" s="164" t="s">
        <v>280</v>
      </c>
      <c r="C12" s="212" t="s">
        <v>275</v>
      </c>
      <c r="D12" s="213"/>
      <c r="E12" s="213"/>
      <c r="F12" s="213"/>
      <c r="G12" s="213"/>
      <c r="H12" s="213"/>
      <c r="I12" s="213"/>
      <c r="J12" s="213"/>
      <c r="K12" s="213"/>
      <c r="L12" s="213"/>
      <c r="M12" s="214"/>
    </row>
    <row r="13" spans="1:18" x14ac:dyDescent="0.25">
      <c r="A13" s="30"/>
      <c r="B13" s="29"/>
      <c r="C13" s="203" t="s">
        <v>276</v>
      </c>
      <c r="D13" s="204"/>
      <c r="E13" s="204"/>
      <c r="F13" s="204"/>
      <c r="G13" s="204"/>
      <c r="H13" s="204"/>
      <c r="I13" s="204"/>
      <c r="J13" s="204"/>
      <c r="K13" s="204"/>
      <c r="L13" s="204"/>
      <c r="M13" s="205"/>
    </row>
    <row r="14" spans="1:18" ht="24.75" customHeight="1" x14ac:dyDescent="0.25">
      <c r="A14" s="30"/>
      <c r="B14" s="29"/>
      <c r="C14" s="194" t="s">
        <v>283</v>
      </c>
      <c r="D14" s="195"/>
      <c r="E14" s="195"/>
      <c r="F14" s="195"/>
      <c r="G14" s="195"/>
      <c r="H14" s="195"/>
      <c r="I14" s="195"/>
      <c r="J14" s="195"/>
      <c r="K14" s="195"/>
      <c r="L14" s="195"/>
      <c r="M14" s="196"/>
    </row>
    <row r="15" spans="1:18" x14ac:dyDescent="0.25">
      <c r="A15" s="27"/>
      <c r="B15" s="28"/>
      <c r="C15" s="101"/>
      <c r="D15" s="101"/>
      <c r="E15" s="101"/>
      <c r="F15" s="101"/>
      <c r="G15" s="101"/>
      <c r="H15" s="101"/>
      <c r="I15" s="101"/>
      <c r="J15" s="101"/>
      <c r="K15" s="102"/>
      <c r="L15" s="102"/>
      <c r="M15" s="102"/>
    </row>
    <row r="16" spans="1:18" ht="28.5" customHeight="1" x14ac:dyDescent="0.25">
      <c r="A16" s="39" t="s">
        <v>277</v>
      </c>
      <c r="B16" s="164" t="s">
        <v>280</v>
      </c>
      <c r="C16" s="197" t="s">
        <v>315</v>
      </c>
      <c r="D16" s="198"/>
      <c r="E16" s="198"/>
      <c r="F16" s="198"/>
      <c r="G16" s="198"/>
      <c r="H16" s="198"/>
      <c r="I16" s="198"/>
      <c r="J16" s="198"/>
      <c r="K16" s="198"/>
      <c r="L16" s="198"/>
      <c r="M16" s="199"/>
    </row>
    <row r="17" spans="1:15" ht="41.25" customHeight="1" x14ac:dyDescent="0.25">
      <c r="A17" s="31"/>
      <c r="C17" s="200" t="s">
        <v>314</v>
      </c>
      <c r="D17" s="201"/>
      <c r="E17" s="201"/>
      <c r="F17" s="201"/>
      <c r="G17" s="201"/>
      <c r="H17" s="201"/>
      <c r="I17" s="201"/>
      <c r="J17" s="201"/>
      <c r="K17" s="201"/>
      <c r="L17" s="201"/>
      <c r="M17" s="202"/>
    </row>
    <row r="18" spans="1:15" ht="12.75" customHeight="1" x14ac:dyDescent="0.25">
      <c r="H18" s="28"/>
      <c r="I18" s="28"/>
      <c r="J18" s="28"/>
      <c r="K18" s="193"/>
      <c r="L18" s="193"/>
      <c r="M18" s="193"/>
      <c r="N18" s="193"/>
      <c r="O18" s="193"/>
    </row>
    <row r="19" spans="1:15" ht="12.75" customHeight="1" x14ac:dyDescent="0.25">
      <c r="B19" s="32" t="s">
        <v>13</v>
      </c>
      <c r="H19" s="28"/>
      <c r="I19" s="33" t="s">
        <v>278</v>
      </c>
      <c r="J19" s="33"/>
      <c r="K19" s="193"/>
      <c r="L19" s="193"/>
      <c r="M19" s="193"/>
      <c r="N19" s="193"/>
      <c r="O19" s="193"/>
    </row>
    <row r="20" spans="1:15" x14ac:dyDescent="0.25">
      <c r="H20" s="28"/>
      <c r="I20" s="28"/>
      <c r="J20" s="28"/>
    </row>
    <row r="21" spans="1:15" ht="12.75" customHeight="1" x14ac:dyDescent="0.25">
      <c r="A21" s="20"/>
      <c r="B21" s="34" t="s">
        <v>14</v>
      </c>
      <c r="C21" s="191"/>
      <c r="D21" s="192"/>
      <c r="E21" s="192"/>
      <c r="F21" s="192"/>
      <c r="G21" s="192"/>
      <c r="H21" s="28"/>
      <c r="I21" s="40"/>
      <c r="J21" s="38"/>
      <c r="L21" s="193" t="s">
        <v>316</v>
      </c>
      <c r="M21" s="193"/>
      <c r="N21" s="193"/>
      <c r="O21" s="193"/>
    </row>
    <row r="22" spans="1:15" ht="12.75" customHeight="1" x14ac:dyDescent="0.25">
      <c r="A22" s="20"/>
      <c r="B22" s="34" t="s">
        <v>15</v>
      </c>
      <c r="C22" s="191"/>
      <c r="D22" s="192"/>
      <c r="E22" s="192"/>
      <c r="F22" s="192"/>
      <c r="G22" s="192"/>
      <c r="H22" s="28"/>
      <c r="I22" s="28"/>
      <c r="J22" s="28"/>
      <c r="L22" s="193"/>
      <c r="M22" s="193"/>
      <c r="N22" s="193"/>
      <c r="O22" s="193"/>
    </row>
    <row r="23" spans="1:15" s="24" customFormat="1" ht="12.6" customHeight="1" x14ac:dyDescent="0.25">
      <c r="B23" s="35"/>
      <c r="H23" s="28"/>
      <c r="I23" s="28"/>
      <c r="J23" s="28"/>
      <c r="L23" s="23"/>
    </row>
    <row r="24" spans="1:15" s="24" customFormat="1" ht="13.5" customHeight="1" x14ac:dyDescent="0.25">
      <c r="A24" s="20"/>
      <c r="B24" s="34" t="s">
        <v>14</v>
      </c>
      <c r="C24" s="191"/>
      <c r="D24" s="192"/>
      <c r="E24" s="192"/>
      <c r="F24" s="192"/>
      <c r="G24" s="192"/>
      <c r="H24" s="28"/>
      <c r="I24" s="40"/>
      <c r="J24" s="38"/>
      <c r="K24" s="19"/>
      <c r="L24" s="193" t="s">
        <v>316</v>
      </c>
      <c r="M24" s="193"/>
      <c r="N24" s="193"/>
      <c r="O24" s="193"/>
    </row>
    <row r="25" spans="1:15" s="24" customFormat="1" ht="13.5" customHeight="1" x14ac:dyDescent="0.25">
      <c r="A25" s="20"/>
      <c r="B25" s="34" t="s">
        <v>15</v>
      </c>
      <c r="C25" s="191"/>
      <c r="D25" s="192"/>
      <c r="E25" s="192"/>
      <c r="F25" s="192"/>
      <c r="G25" s="192"/>
      <c r="H25" s="28"/>
      <c r="I25" s="28"/>
      <c r="J25" s="28"/>
      <c r="K25" s="19"/>
      <c r="L25" s="193"/>
      <c r="M25" s="193"/>
      <c r="N25" s="193"/>
      <c r="O25" s="193"/>
    </row>
    <row r="26" spans="1:15" s="24" customFormat="1" ht="12.6" customHeight="1" x14ac:dyDescent="0.25">
      <c r="B26" s="35"/>
      <c r="H26" s="28"/>
      <c r="I26" s="28"/>
      <c r="J26" s="28"/>
      <c r="L26" s="23"/>
    </row>
    <row r="27" spans="1:15" s="24" customFormat="1" ht="13.5" customHeight="1" x14ac:dyDescent="0.25">
      <c r="A27" s="20"/>
      <c r="B27" s="34" t="s">
        <v>14</v>
      </c>
      <c r="C27" s="191"/>
      <c r="D27" s="192"/>
      <c r="E27" s="192"/>
      <c r="F27" s="192"/>
      <c r="G27" s="192"/>
      <c r="H27" s="28"/>
      <c r="I27" s="40"/>
      <c r="J27" s="38"/>
      <c r="K27" s="19"/>
      <c r="L27" s="193" t="s">
        <v>316</v>
      </c>
      <c r="M27" s="193"/>
      <c r="N27" s="193"/>
      <c r="O27" s="193"/>
    </row>
    <row r="28" spans="1:15" s="24" customFormat="1" ht="13.5" customHeight="1" x14ac:dyDescent="0.25">
      <c r="A28" s="20"/>
      <c r="B28" s="34" t="s">
        <v>15</v>
      </c>
      <c r="C28" s="191"/>
      <c r="D28" s="192"/>
      <c r="E28" s="192"/>
      <c r="F28" s="192"/>
      <c r="G28" s="192"/>
      <c r="H28" s="28"/>
      <c r="I28" s="28"/>
      <c r="J28" s="28"/>
      <c r="K28" s="19"/>
      <c r="L28" s="193"/>
      <c r="M28" s="193"/>
      <c r="N28" s="193"/>
      <c r="O28" s="193"/>
    </row>
    <row r="29" spans="1:15" s="24" customFormat="1" ht="12.6" customHeight="1" x14ac:dyDescent="0.25">
      <c r="A29" s="19"/>
      <c r="B29" s="19"/>
      <c r="C29" s="19"/>
      <c r="D29" s="19"/>
      <c r="E29" s="19"/>
      <c r="F29" s="19"/>
      <c r="G29" s="19"/>
      <c r="H29" s="28"/>
      <c r="I29" s="28"/>
      <c r="J29" s="28"/>
      <c r="L29" s="23"/>
    </row>
    <row r="30" spans="1:15" s="24" customFormat="1" ht="13.5" customHeight="1" x14ac:dyDescent="0.25">
      <c r="A30" s="20"/>
      <c r="B30" s="34" t="s">
        <v>14</v>
      </c>
      <c r="C30" s="191"/>
      <c r="D30" s="192"/>
      <c r="E30" s="192"/>
      <c r="F30" s="192"/>
      <c r="G30" s="192"/>
      <c r="H30" s="28"/>
      <c r="I30" s="40"/>
      <c r="J30" s="38"/>
      <c r="K30" s="19"/>
      <c r="L30" s="193" t="s">
        <v>316</v>
      </c>
      <c r="M30" s="193"/>
      <c r="N30" s="193"/>
      <c r="O30" s="193"/>
    </row>
    <row r="31" spans="1:15" ht="13.5" customHeight="1" x14ac:dyDescent="0.25">
      <c r="A31" s="20"/>
      <c r="B31" s="34" t="s">
        <v>15</v>
      </c>
      <c r="C31" s="191"/>
      <c r="D31" s="192"/>
      <c r="E31" s="192"/>
      <c r="F31" s="192"/>
      <c r="G31" s="192"/>
      <c r="H31" s="28"/>
      <c r="I31" s="28"/>
      <c r="J31" s="28"/>
      <c r="L31" s="193"/>
      <c r="M31" s="193"/>
      <c r="N31" s="193"/>
      <c r="O31" s="193"/>
    </row>
    <row r="32" spans="1:15" s="24" customFormat="1" ht="12.6" customHeight="1" x14ac:dyDescent="0.25">
      <c r="A32" s="19"/>
      <c r="B32" s="19"/>
      <c r="C32" s="19"/>
      <c r="D32" s="19"/>
      <c r="E32" s="19"/>
      <c r="F32" s="19"/>
      <c r="G32" s="19"/>
      <c r="H32" s="28"/>
      <c r="I32" s="28"/>
      <c r="J32" s="28"/>
      <c r="L32" s="23"/>
    </row>
    <row r="33" spans="1:15" s="24" customFormat="1" ht="13.5" customHeight="1" x14ac:dyDescent="0.25">
      <c r="A33" s="19"/>
      <c r="B33" s="32" t="s">
        <v>16</v>
      </c>
      <c r="C33" s="19"/>
      <c r="D33" s="19"/>
      <c r="E33" s="19"/>
      <c r="F33" s="19"/>
      <c r="G33" s="19"/>
      <c r="H33" s="28"/>
      <c r="I33" s="33" t="s">
        <v>278</v>
      </c>
      <c r="J33" s="33"/>
      <c r="L33" s="23"/>
    </row>
    <row r="34" spans="1:15" x14ac:dyDescent="0.25">
      <c r="H34" s="28"/>
      <c r="I34" s="28"/>
      <c r="J34" s="28"/>
    </row>
    <row r="35" spans="1:15" x14ac:dyDescent="0.25">
      <c r="A35" s="20"/>
      <c r="B35" s="34" t="s">
        <v>14</v>
      </c>
      <c r="C35" s="191"/>
      <c r="D35" s="192"/>
      <c r="E35" s="192"/>
      <c r="F35" s="192"/>
      <c r="G35" s="192"/>
      <c r="H35" s="28"/>
      <c r="I35" s="40"/>
      <c r="J35" s="38"/>
      <c r="L35" s="193" t="s">
        <v>279</v>
      </c>
      <c r="M35" s="193"/>
      <c r="N35" s="193"/>
      <c r="O35" s="193"/>
    </row>
    <row r="36" spans="1:15" x14ac:dyDescent="0.25">
      <c r="A36" s="20"/>
      <c r="B36" s="34" t="s">
        <v>15</v>
      </c>
      <c r="C36" s="191"/>
      <c r="D36" s="192"/>
      <c r="E36" s="192"/>
      <c r="F36" s="192"/>
      <c r="G36" s="192"/>
      <c r="H36" s="28"/>
      <c r="I36" s="28"/>
      <c r="J36" s="28"/>
      <c r="L36" s="193"/>
      <c r="M36" s="193"/>
      <c r="N36" s="193"/>
      <c r="O36" s="193"/>
    </row>
    <row r="37" spans="1:15" s="24" customFormat="1" ht="12.6" customHeight="1" x14ac:dyDescent="0.25">
      <c r="B37" s="35"/>
      <c r="H37" s="28"/>
      <c r="I37" s="28"/>
      <c r="J37" s="28"/>
      <c r="L37" s="23"/>
    </row>
    <row r="38" spans="1:15" s="24" customFormat="1" ht="13.5" customHeight="1" x14ac:dyDescent="0.25">
      <c r="A38" s="20"/>
      <c r="B38" s="34" t="s">
        <v>14</v>
      </c>
      <c r="C38" s="191"/>
      <c r="D38" s="192"/>
      <c r="E38" s="192"/>
      <c r="F38" s="192"/>
      <c r="G38" s="192"/>
      <c r="H38" s="28"/>
      <c r="I38" s="40"/>
      <c r="J38" s="38"/>
      <c r="K38" s="19"/>
      <c r="L38" s="193" t="s">
        <v>279</v>
      </c>
      <c r="M38" s="193"/>
      <c r="N38" s="193"/>
      <c r="O38" s="193"/>
    </row>
    <row r="39" spans="1:15" s="24" customFormat="1" ht="12.6" customHeight="1" x14ac:dyDescent="0.25">
      <c r="A39" s="20"/>
      <c r="B39" s="34" t="s">
        <v>15</v>
      </c>
      <c r="C39" s="191"/>
      <c r="D39" s="192"/>
      <c r="E39" s="192"/>
      <c r="F39" s="192"/>
      <c r="G39" s="192"/>
      <c r="H39" s="28"/>
      <c r="I39" s="28"/>
      <c r="J39" s="28"/>
      <c r="K39" s="19"/>
      <c r="L39" s="193"/>
      <c r="M39" s="193"/>
      <c r="N39" s="193"/>
      <c r="O39" s="193"/>
    </row>
    <row r="40" spans="1:15" s="24" customFormat="1" ht="12.6" customHeight="1" x14ac:dyDescent="0.25">
      <c r="B40" s="35"/>
      <c r="H40" s="28"/>
      <c r="I40" s="28"/>
      <c r="J40" s="28"/>
      <c r="L40" s="23"/>
    </row>
    <row r="41" spans="1:15" s="24" customFormat="1" ht="13.5" customHeight="1" x14ac:dyDescent="0.25">
      <c r="A41" s="20"/>
      <c r="B41" s="34" t="s">
        <v>14</v>
      </c>
      <c r="C41" s="191"/>
      <c r="D41" s="192"/>
      <c r="E41" s="192"/>
      <c r="F41" s="192"/>
      <c r="G41" s="192"/>
      <c r="H41" s="28"/>
      <c r="I41" s="40"/>
      <c r="J41" s="38"/>
      <c r="K41" s="19"/>
      <c r="L41" s="193" t="s">
        <v>279</v>
      </c>
      <c r="M41" s="193"/>
      <c r="N41" s="193"/>
      <c r="O41" s="193"/>
    </row>
    <row r="42" spans="1:15" s="24" customFormat="1" ht="12.6" customHeight="1" x14ac:dyDescent="0.25">
      <c r="A42" s="20"/>
      <c r="B42" s="34" t="s">
        <v>15</v>
      </c>
      <c r="C42" s="191"/>
      <c r="D42" s="192"/>
      <c r="E42" s="192"/>
      <c r="F42" s="192"/>
      <c r="G42" s="192"/>
      <c r="H42" s="28"/>
      <c r="I42" s="28"/>
      <c r="J42" s="28"/>
      <c r="K42" s="19"/>
      <c r="L42" s="193"/>
      <c r="M42" s="193"/>
      <c r="N42" s="193"/>
      <c r="O42" s="193"/>
    </row>
    <row r="43" spans="1:15" s="24" customFormat="1" ht="12.6" customHeight="1" x14ac:dyDescent="0.25">
      <c r="A43" s="19"/>
      <c r="B43" s="19"/>
      <c r="C43" s="19"/>
      <c r="D43" s="19"/>
      <c r="E43" s="19"/>
      <c r="F43" s="19"/>
      <c r="G43" s="19"/>
      <c r="H43" s="28"/>
      <c r="I43" s="28"/>
      <c r="J43" s="28"/>
      <c r="L43" s="23"/>
    </row>
    <row r="44" spans="1:15" s="24" customFormat="1" ht="13.5" customHeight="1" x14ac:dyDescent="0.25">
      <c r="A44" s="20"/>
      <c r="B44" s="34" t="s">
        <v>14</v>
      </c>
      <c r="C44" s="191"/>
      <c r="D44" s="192"/>
      <c r="E44" s="192"/>
      <c r="F44" s="192"/>
      <c r="G44" s="192"/>
      <c r="H44" s="28"/>
      <c r="I44" s="40"/>
      <c r="J44" s="38"/>
      <c r="K44" s="19"/>
      <c r="L44" s="193" t="s">
        <v>279</v>
      </c>
      <c r="M44" s="193"/>
      <c r="N44" s="193"/>
      <c r="O44" s="193"/>
    </row>
    <row r="45" spans="1:15" x14ac:dyDescent="0.25">
      <c r="A45" s="20"/>
      <c r="B45" s="34" t="s">
        <v>15</v>
      </c>
      <c r="C45" s="191"/>
      <c r="D45" s="192"/>
      <c r="E45" s="192"/>
      <c r="F45" s="192"/>
      <c r="G45" s="192"/>
      <c r="H45" s="28"/>
      <c r="I45" s="28"/>
      <c r="J45" s="28"/>
      <c r="L45" s="193"/>
      <c r="M45" s="193"/>
      <c r="N45" s="193"/>
      <c r="O45" s="193"/>
    </row>
  </sheetData>
  <sheetProtection algorithmName="SHA-512" hashValue="XYI+7k9X1CgRtIranLC1L6lWCpEiamjrWRYEYEiamBdIofxSnzGtddAKoWZg+N8tvQtgtOBFwdgu0Q2pzbX7UQ==" saltValue="9M6FaamuA4MqHbUZYcbQ6w==" spinCount="100000" sheet="1" objects="1" scenarios="1"/>
  <dataConsolidate/>
  <mergeCells count="34">
    <mergeCell ref="C13:M13"/>
    <mergeCell ref="C3:G3"/>
    <mergeCell ref="A7:M7"/>
    <mergeCell ref="A8:M8"/>
    <mergeCell ref="C10:M10"/>
    <mergeCell ref="C12:M12"/>
    <mergeCell ref="C14:M14"/>
    <mergeCell ref="C16:M16"/>
    <mergeCell ref="C17:M17"/>
    <mergeCell ref="K18:O19"/>
    <mergeCell ref="C21:G21"/>
    <mergeCell ref="L21:O22"/>
    <mergeCell ref="C22:G22"/>
    <mergeCell ref="C24:G24"/>
    <mergeCell ref="L24:O25"/>
    <mergeCell ref="C25:G25"/>
    <mergeCell ref="C27:G27"/>
    <mergeCell ref="L27:O28"/>
    <mergeCell ref="C28:G28"/>
    <mergeCell ref="C30:G30"/>
    <mergeCell ref="L30:O31"/>
    <mergeCell ref="C31:G31"/>
    <mergeCell ref="C35:G35"/>
    <mergeCell ref="L35:O36"/>
    <mergeCell ref="C36:G36"/>
    <mergeCell ref="C44:G44"/>
    <mergeCell ref="L44:O45"/>
    <mergeCell ref="C45:G45"/>
    <mergeCell ref="C38:G38"/>
    <mergeCell ref="L38:O39"/>
    <mergeCell ref="C39:G39"/>
    <mergeCell ref="C41:G41"/>
    <mergeCell ref="L41:O42"/>
    <mergeCell ref="C42:G42"/>
  </mergeCells>
  <conditionalFormatting sqref="B10 B12">
    <cfRule type="cellIs" dxfId="10" priority="6" operator="equal">
      <formula>"Error"</formula>
    </cfRule>
  </conditionalFormatting>
  <conditionalFormatting sqref="B10">
    <cfRule type="cellIs" dxfId="9" priority="4" operator="equal">
      <formula>"Answer Required"</formula>
    </cfRule>
  </conditionalFormatting>
  <conditionalFormatting sqref="B12">
    <cfRule type="cellIs" dxfId="8" priority="3" operator="equal">
      <formula>"Answer Required"</formula>
    </cfRule>
  </conditionalFormatting>
  <conditionalFormatting sqref="B16">
    <cfRule type="cellIs" dxfId="7" priority="1" operator="equal">
      <formula>"Answer Required"</formula>
    </cfRule>
    <cfRule type="cellIs" dxfId="6" priority="2" operator="equal">
      <formula>"Error"</formula>
    </cfRule>
  </conditionalFormatting>
  <dataValidations count="1">
    <dataValidation type="list" allowBlank="1" showInputMessage="1" showErrorMessage="1" error="Use the drop-down list to enter yes or no." sqref="B10 B12 B16" xr:uid="{8DC4B378-E9DE-4663-9745-0D1CFBAF41CC}">
      <formula1>$R$8:$R$9</formula1>
    </dataValidation>
  </dataValidations>
  <pageMargins left="0.75" right="0.5" top="0.56999999999999995" bottom="0.37" header="0.19" footer="0.17"/>
  <pageSetup scale="83" orientation="portrait" cellComments="asDisplayed" r:id="rId1"/>
  <headerFooter alignWithMargins="0">
    <oddHeader>&amp;C&amp;"Times New Roman,Bold"Attachment 34
2024 Off - Balance Sheet Financial Obligations
&amp;A</oddHeader>
    <oddFooter>&amp;L&amp;"Times New Roman,Regular"&amp;F \ &amp;A&amp;R&amp;"Times New Roman,Regular"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7620</xdr:colOff>
                    <xdr:row>20</xdr:row>
                    <xdr:rowOff>22860</xdr:rowOff>
                  </from>
                  <to>
                    <xdr:col>10</xdr:col>
                    <xdr:colOff>312420</xdr:colOff>
                    <xdr:row>21</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7620</xdr:colOff>
                    <xdr:row>23</xdr:row>
                    <xdr:rowOff>22860</xdr:rowOff>
                  </from>
                  <to>
                    <xdr:col>10</xdr:col>
                    <xdr:colOff>312420</xdr:colOff>
                    <xdr:row>24</xdr:row>
                    <xdr:rowOff>106680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7620</xdr:colOff>
                    <xdr:row>26</xdr:row>
                    <xdr:rowOff>22860</xdr:rowOff>
                  </from>
                  <to>
                    <xdr:col>10</xdr:col>
                    <xdr:colOff>312420</xdr:colOff>
                    <xdr:row>27</xdr:row>
                    <xdr:rowOff>106680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7620</xdr:colOff>
                    <xdr:row>29</xdr:row>
                    <xdr:rowOff>22860</xdr:rowOff>
                  </from>
                  <to>
                    <xdr:col>10</xdr:col>
                    <xdr:colOff>312420</xdr:colOff>
                    <xdr:row>30</xdr:row>
                    <xdr:rowOff>106680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7620</xdr:colOff>
                    <xdr:row>34</xdr:row>
                    <xdr:rowOff>22860</xdr:rowOff>
                  </from>
                  <to>
                    <xdr:col>10</xdr:col>
                    <xdr:colOff>312420</xdr:colOff>
                    <xdr:row>35</xdr:row>
                    <xdr:rowOff>114300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7620</xdr:colOff>
                    <xdr:row>37</xdr:row>
                    <xdr:rowOff>22860</xdr:rowOff>
                  </from>
                  <to>
                    <xdr:col>10</xdr:col>
                    <xdr:colOff>312420</xdr:colOff>
                    <xdr:row>38</xdr:row>
                    <xdr:rowOff>106680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7620</xdr:colOff>
                    <xdr:row>40</xdr:row>
                    <xdr:rowOff>22860</xdr:rowOff>
                  </from>
                  <to>
                    <xdr:col>10</xdr:col>
                    <xdr:colOff>312420</xdr:colOff>
                    <xdr:row>41</xdr:row>
                    <xdr:rowOff>106680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7620</xdr:colOff>
                    <xdr:row>43</xdr:row>
                    <xdr:rowOff>22860</xdr:rowOff>
                  </from>
                  <to>
                    <xdr:col>10</xdr:col>
                    <xdr:colOff>312420</xdr:colOff>
                    <xdr:row>44</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8"/>
  <sheetViews>
    <sheetView showGridLines="0" zoomScaleNormal="100" workbookViewId="0">
      <selection activeCell="A10" sqref="A10"/>
    </sheetView>
  </sheetViews>
  <sheetFormatPr defaultColWidth="9.109375" defaultRowHeight="13.2" x14ac:dyDescent="0.25"/>
  <cols>
    <col min="1" max="1" width="11.109375" style="14" customWidth="1"/>
    <col min="2" max="2" width="29.88671875" style="14" customWidth="1"/>
    <col min="3" max="4" width="8.6640625" style="14" customWidth="1"/>
    <col min="5" max="6" width="24.6640625" style="14" customWidth="1"/>
    <col min="7" max="7" width="12.88671875" style="14" customWidth="1"/>
    <col min="8" max="16384" width="9.109375" style="14"/>
  </cols>
  <sheetData>
    <row r="1" spans="1:8" ht="11.25" customHeight="1" x14ac:dyDescent="0.25">
      <c r="A1" s="215" t="s">
        <v>356</v>
      </c>
      <c r="B1" s="215"/>
      <c r="C1" s="215" t="str">
        <f>IF(Survey!$D$2="","",Survey!$D$2)</f>
        <v/>
      </c>
      <c r="D1" s="215"/>
      <c r="E1" s="215"/>
      <c r="F1" s="222"/>
    </row>
    <row r="2" spans="1:8" ht="11.25" customHeight="1" x14ac:dyDescent="0.25">
      <c r="A2" s="215" t="s">
        <v>355</v>
      </c>
      <c r="B2" s="215"/>
      <c r="C2" s="215" t="str">
        <f>IF(Survey!$D$1="","",Survey!$D$1)</f>
        <v/>
      </c>
      <c r="D2" s="215"/>
      <c r="E2" s="215"/>
      <c r="F2" s="222"/>
    </row>
    <row r="3" spans="1:8" ht="11.25" customHeight="1" x14ac:dyDescent="0.25">
      <c r="A3" s="215" t="s">
        <v>358</v>
      </c>
      <c r="B3" s="215"/>
      <c r="C3" s="223" t="str">
        <f>IF(Survey!$D$4="","",Survey!$D$4)</f>
        <v/>
      </c>
      <c r="D3" s="223"/>
      <c r="E3" s="223"/>
      <c r="F3" s="224"/>
    </row>
    <row r="4" spans="1:8" ht="11.25" customHeight="1" x14ac:dyDescent="0.25">
      <c r="A4" s="215" t="s">
        <v>359</v>
      </c>
      <c r="B4" s="215"/>
      <c r="C4" s="216" t="str">
        <f>IF(Survey!$D$5="","",Survey!$D$5)</f>
        <v/>
      </c>
      <c r="D4" s="216"/>
      <c r="E4" s="216"/>
      <c r="F4" s="217"/>
    </row>
    <row r="5" spans="1:8" ht="11.25" customHeight="1" x14ac:dyDescent="0.25">
      <c r="A5" s="215" t="s">
        <v>360</v>
      </c>
      <c r="B5" s="215"/>
      <c r="C5" s="218" t="str">
        <f>IF(Survey!$D$6="","",Survey!$D$6)</f>
        <v/>
      </c>
      <c r="D5" s="218"/>
      <c r="E5" s="218"/>
      <c r="F5" s="219"/>
    </row>
    <row r="6" spans="1:8" ht="11.25" customHeight="1" x14ac:dyDescent="0.25">
      <c r="A6" s="215" t="s">
        <v>0</v>
      </c>
      <c r="B6" s="215"/>
      <c r="C6" s="220" t="str">
        <f>IF(Survey!$D$7="","",Survey!$D$7)</f>
        <v/>
      </c>
      <c r="D6" s="220"/>
      <c r="E6" s="220"/>
      <c r="F6" s="221"/>
    </row>
    <row r="9" spans="1:8" ht="60" customHeight="1" x14ac:dyDescent="0.25">
      <c r="A9" s="15" t="s">
        <v>249</v>
      </c>
      <c r="B9" s="15" t="s">
        <v>250</v>
      </c>
      <c r="C9" s="15" t="s">
        <v>251</v>
      </c>
      <c r="D9" s="15" t="s">
        <v>252</v>
      </c>
      <c r="E9" s="15" t="s">
        <v>253</v>
      </c>
      <c r="F9" s="15" t="s">
        <v>254</v>
      </c>
      <c r="H9" s="16"/>
    </row>
    <row r="10" spans="1:8" x14ac:dyDescent="0.25">
      <c r="A10" s="56"/>
      <c r="B10" s="43"/>
      <c r="C10" s="18"/>
      <c r="D10" s="57"/>
      <c r="E10" s="42"/>
      <c r="F10" s="41"/>
    </row>
    <row r="11" spans="1:8" x14ac:dyDescent="0.25">
      <c r="A11" s="17"/>
      <c r="B11" s="43"/>
      <c r="C11" s="18"/>
      <c r="D11" s="57"/>
      <c r="E11" s="42"/>
      <c r="F11" s="41"/>
    </row>
    <row r="12" spans="1:8" x14ac:dyDescent="0.25">
      <c r="A12" s="17"/>
      <c r="B12" s="43"/>
      <c r="C12" s="18"/>
      <c r="D12" s="57"/>
      <c r="E12" s="42"/>
      <c r="F12" s="41"/>
    </row>
    <row r="13" spans="1:8" x14ac:dyDescent="0.25">
      <c r="A13" s="17"/>
      <c r="B13" s="43"/>
      <c r="C13" s="18"/>
      <c r="D13" s="57"/>
      <c r="E13" s="42"/>
      <c r="F13" s="41"/>
    </row>
    <row r="14" spans="1:8" x14ac:dyDescent="0.25">
      <c r="A14" s="17"/>
      <c r="B14" s="43"/>
      <c r="C14" s="18"/>
      <c r="D14" s="57"/>
      <c r="E14" s="42"/>
      <c r="F14" s="41"/>
    </row>
    <row r="15" spans="1:8" x14ac:dyDescent="0.25">
      <c r="A15" s="17"/>
      <c r="B15" s="43"/>
      <c r="C15" s="18"/>
      <c r="D15" s="57"/>
      <c r="E15" s="42"/>
      <c r="F15" s="41"/>
    </row>
    <row r="16" spans="1:8" x14ac:dyDescent="0.25">
      <c r="A16" s="17"/>
      <c r="B16" s="43"/>
      <c r="C16" s="18"/>
      <c r="D16" s="57"/>
      <c r="E16" s="42"/>
      <c r="F16" s="41"/>
    </row>
    <row r="17" spans="1:6" x14ac:dyDescent="0.25">
      <c r="A17" s="17"/>
      <c r="B17" s="43"/>
      <c r="C17" s="18"/>
      <c r="D17" s="57"/>
      <c r="E17" s="42"/>
      <c r="F17" s="41"/>
    </row>
    <row r="18" spans="1:6" x14ac:dyDescent="0.25">
      <c r="A18" s="17"/>
      <c r="B18" s="43"/>
      <c r="C18" s="18"/>
      <c r="D18" s="57"/>
      <c r="E18" s="42"/>
      <c r="F18" s="41"/>
    </row>
    <row r="19" spans="1:6" x14ac:dyDescent="0.25">
      <c r="A19" s="17"/>
      <c r="B19" s="43"/>
      <c r="C19" s="18"/>
      <c r="D19" s="57"/>
      <c r="E19" s="42"/>
      <c r="F19" s="41"/>
    </row>
    <row r="20" spans="1:6" x14ac:dyDescent="0.25">
      <c r="A20" s="17"/>
      <c r="B20" s="43"/>
      <c r="C20" s="18"/>
      <c r="D20" s="57"/>
      <c r="E20" s="42"/>
      <c r="F20" s="41"/>
    </row>
    <row r="21" spans="1:6" x14ac:dyDescent="0.25">
      <c r="A21" s="17"/>
      <c r="B21" s="43"/>
      <c r="C21" s="18"/>
      <c r="D21" s="57"/>
      <c r="E21" s="42"/>
      <c r="F21" s="41"/>
    </row>
    <row r="22" spans="1:6" x14ac:dyDescent="0.25">
      <c r="A22" s="17"/>
      <c r="B22" s="43"/>
      <c r="C22" s="18"/>
      <c r="D22" s="57"/>
      <c r="E22" s="42"/>
      <c r="F22" s="41"/>
    </row>
    <row r="23" spans="1:6" x14ac:dyDescent="0.25">
      <c r="A23" s="17"/>
      <c r="B23" s="43"/>
      <c r="C23" s="18"/>
      <c r="D23" s="57"/>
      <c r="E23" s="42"/>
      <c r="F23" s="41"/>
    </row>
    <row r="24" spans="1:6" x14ac:dyDescent="0.25">
      <c r="A24" s="17"/>
      <c r="B24" s="43"/>
      <c r="C24" s="18"/>
      <c r="D24" s="57"/>
      <c r="E24" s="42"/>
      <c r="F24" s="41"/>
    </row>
    <row r="25" spans="1:6" x14ac:dyDescent="0.25">
      <c r="A25" s="17"/>
      <c r="B25" s="43"/>
      <c r="C25" s="18"/>
      <c r="D25" s="57"/>
      <c r="E25" s="42"/>
      <c r="F25" s="41"/>
    </row>
    <row r="26" spans="1:6" x14ac:dyDescent="0.25">
      <c r="A26" s="17"/>
      <c r="B26" s="43"/>
      <c r="C26" s="18"/>
      <c r="D26" s="57"/>
      <c r="E26" s="41"/>
      <c r="F26" s="41"/>
    </row>
    <row r="27" spans="1:6" x14ac:dyDescent="0.25">
      <c r="A27" s="17"/>
      <c r="B27" s="43"/>
      <c r="C27" s="18"/>
      <c r="D27" s="57"/>
      <c r="E27" s="41"/>
      <c r="F27" s="41"/>
    </row>
    <row r="28" spans="1:6" x14ac:dyDescent="0.25">
      <c r="A28" s="17"/>
      <c r="B28" s="43"/>
      <c r="C28" s="18"/>
      <c r="D28" s="57"/>
      <c r="E28" s="41"/>
      <c r="F28" s="41"/>
    </row>
    <row r="29" spans="1:6" x14ac:dyDescent="0.25">
      <c r="A29" s="17"/>
      <c r="B29" s="43"/>
      <c r="C29" s="18"/>
      <c r="D29" s="57"/>
      <c r="E29" s="42"/>
      <c r="F29" s="41"/>
    </row>
    <row r="30" spans="1:6" x14ac:dyDescent="0.25">
      <c r="A30" s="17"/>
      <c r="B30" s="43"/>
      <c r="C30" s="18"/>
      <c r="D30" s="57"/>
      <c r="E30" s="41"/>
      <c r="F30" s="41"/>
    </row>
    <row r="31" spans="1:6" x14ac:dyDescent="0.25">
      <c r="A31" s="17"/>
      <c r="B31" s="43"/>
      <c r="C31" s="18"/>
      <c r="D31" s="57"/>
      <c r="E31" s="41"/>
      <c r="F31" s="41"/>
    </row>
    <row r="32" spans="1:6" x14ac:dyDescent="0.25">
      <c r="A32" s="17"/>
      <c r="B32" s="43"/>
      <c r="C32" s="18"/>
      <c r="D32" s="57"/>
      <c r="E32" s="41"/>
      <c r="F32" s="41"/>
    </row>
    <row r="33" spans="1:6" x14ac:dyDescent="0.25">
      <c r="A33" s="17"/>
      <c r="B33" s="43"/>
      <c r="C33" s="18"/>
      <c r="D33" s="57"/>
      <c r="E33" s="41"/>
      <c r="F33" s="41"/>
    </row>
    <row r="34" spans="1:6" x14ac:dyDescent="0.25">
      <c r="A34" s="17"/>
      <c r="B34" s="43"/>
      <c r="C34" s="18"/>
      <c r="D34" s="57"/>
      <c r="E34" s="41"/>
      <c r="F34" s="41"/>
    </row>
    <row r="35" spans="1:6" x14ac:dyDescent="0.25">
      <c r="A35" s="17"/>
      <c r="B35" s="43"/>
      <c r="C35" s="18"/>
      <c r="D35" s="57"/>
      <c r="E35" s="41"/>
      <c r="F35" s="41"/>
    </row>
    <row r="36" spans="1:6" x14ac:dyDescent="0.25">
      <c r="A36" s="17"/>
      <c r="B36" s="43"/>
      <c r="C36" s="18"/>
      <c r="D36" s="57"/>
      <c r="E36" s="41"/>
      <c r="F36" s="41"/>
    </row>
    <row r="37" spans="1:6" x14ac:dyDescent="0.25">
      <c r="A37" s="17"/>
      <c r="B37" s="43"/>
      <c r="C37" s="18"/>
      <c r="D37" s="57"/>
      <c r="E37" s="41"/>
      <c r="F37" s="41"/>
    </row>
    <row r="38" spans="1:6" x14ac:dyDescent="0.25">
      <c r="A38" s="17"/>
      <c r="B38" s="43"/>
      <c r="C38" s="18"/>
      <c r="D38" s="57"/>
      <c r="E38" s="41"/>
      <c r="F38" s="41"/>
    </row>
    <row r="39" spans="1:6" x14ac:dyDescent="0.25">
      <c r="A39" s="17"/>
      <c r="B39" s="43"/>
      <c r="C39" s="18"/>
      <c r="D39" s="57"/>
      <c r="E39" s="41"/>
      <c r="F39" s="41"/>
    </row>
    <row r="40" spans="1:6" x14ac:dyDescent="0.25">
      <c r="A40" s="17"/>
      <c r="B40" s="43"/>
      <c r="C40" s="18"/>
      <c r="D40" s="57"/>
      <c r="E40" s="41"/>
      <c r="F40" s="41"/>
    </row>
    <row r="41" spans="1:6" x14ac:dyDescent="0.25">
      <c r="A41" s="17"/>
      <c r="B41" s="43"/>
      <c r="C41" s="18"/>
      <c r="D41" s="57"/>
      <c r="E41" s="41"/>
      <c r="F41" s="41"/>
    </row>
    <row r="42" spans="1:6" x14ac:dyDescent="0.25">
      <c r="A42" s="17"/>
      <c r="B42" s="43"/>
      <c r="C42" s="18"/>
      <c r="D42" s="57"/>
      <c r="E42" s="41"/>
      <c r="F42" s="41"/>
    </row>
    <row r="43" spans="1:6" x14ac:dyDescent="0.25">
      <c r="A43" s="17"/>
      <c r="B43" s="43"/>
      <c r="C43" s="18"/>
      <c r="D43" s="57"/>
      <c r="E43" s="41"/>
      <c r="F43" s="41"/>
    </row>
    <row r="44" spans="1:6" x14ac:dyDescent="0.25">
      <c r="A44" s="17"/>
      <c r="B44" s="43"/>
      <c r="C44" s="18"/>
      <c r="D44" s="57"/>
      <c r="E44" s="41"/>
      <c r="F44" s="41"/>
    </row>
    <row r="45" spans="1:6" x14ac:dyDescent="0.25">
      <c r="A45" s="17"/>
      <c r="B45" s="43"/>
      <c r="C45" s="18"/>
      <c r="D45" s="57"/>
      <c r="E45" s="41"/>
      <c r="F45" s="41"/>
    </row>
    <row r="46" spans="1:6" x14ac:dyDescent="0.25">
      <c r="A46" s="17"/>
      <c r="B46" s="43"/>
      <c r="C46" s="18"/>
      <c r="D46" s="57"/>
      <c r="E46" s="41"/>
      <c r="F46" s="41"/>
    </row>
    <row r="47" spans="1:6" x14ac:dyDescent="0.25">
      <c r="A47" s="17"/>
      <c r="B47" s="43"/>
      <c r="C47" s="18"/>
      <c r="D47" s="57"/>
      <c r="E47" s="41"/>
      <c r="F47" s="41"/>
    </row>
    <row r="48" spans="1:6" x14ac:dyDescent="0.25">
      <c r="A48" s="17"/>
      <c r="B48" s="43"/>
      <c r="C48" s="18"/>
      <c r="D48" s="57"/>
      <c r="E48" s="41"/>
      <c r="F48" s="41"/>
    </row>
    <row r="49" spans="1:6" x14ac:dyDescent="0.25">
      <c r="A49" s="17"/>
      <c r="B49" s="43"/>
      <c r="C49" s="18"/>
      <c r="D49" s="57"/>
      <c r="E49" s="41"/>
      <c r="F49" s="41"/>
    </row>
    <row r="50" spans="1:6" x14ac:dyDescent="0.25">
      <c r="A50" s="17"/>
      <c r="B50" s="43"/>
      <c r="C50" s="18"/>
      <c r="D50" s="57"/>
      <c r="E50" s="41"/>
      <c r="F50" s="41"/>
    </row>
    <row r="51" spans="1:6" x14ac:dyDescent="0.25">
      <c r="A51" s="17"/>
      <c r="B51" s="43"/>
      <c r="C51" s="18"/>
      <c r="D51" s="57"/>
      <c r="E51" s="41"/>
      <c r="F51" s="41"/>
    </row>
    <row r="52" spans="1:6" x14ac:dyDescent="0.25">
      <c r="A52" s="17"/>
      <c r="B52" s="43"/>
      <c r="C52" s="18"/>
      <c r="D52" s="57"/>
      <c r="E52" s="41"/>
      <c r="F52" s="41"/>
    </row>
    <row r="53" spans="1:6" x14ac:dyDescent="0.25">
      <c r="A53" s="17"/>
      <c r="B53" s="43"/>
      <c r="C53" s="18"/>
      <c r="D53" s="57"/>
      <c r="E53" s="41"/>
      <c r="F53" s="41"/>
    </row>
    <row r="54" spans="1:6" x14ac:dyDescent="0.25">
      <c r="A54" s="17"/>
      <c r="B54" s="43"/>
      <c r="C54" s="18"/>
      <c r="D54" s="57"/>
      <c r="E54" s="41"/>
      <c r="F54" s="41"/>
    </row>
    <row r="55" spans="1:6" x14ac:dyDescent="0.25">
      <c r="A55" s="17"/>
      <c r="B55" s="43"/>
      <c r="C55" s="18"/>
      <c r="D55" s="57"/>
      <c r="E55" s="41"/>
      <c r="F55" s="41"/>
    </row>
    <row r="57" spans="1:6" hidden="1" x14ac:dyDescent="0.25">
      <c r="B57" s="14" t="s">
        <v>255</v>
      </c>
    </row>
    <row r="58" spans="1:6" hidden="1" x14ac:dyDescent="0.25">
      <c r="B58" s="44" t="s">
        <v>285</v>
      </c>
    </row>
  </sheetData>
  <sheetProtection algorithmName="SHA-512" hashValue="zjvrEQvqKd7RxafYI2bLJx6D9SJvRSte5bWoe55LdMeM3uDdAnoFJ2lB9lX1fKOWdqnOvGdB24HOwmYApusU6A==" saltValue="HOLCzqgafnvkTS7qiyyw0g==" spinCount="100000" sheet="1" objects="1" scenarios="1"/>
  <mergeCells count="12">
    <mergeCell ref="A1:B1"/>
    <mergeCell ref="A2:B2"/>
    <mergeCell ref="A3:B3"/>
    <mergeCell ref="C1:F1"/>
    <mergeCell ref="C2:F2"/>
    <mergeCell ref="C3:F3"/>
    <mergeCell ref="A6:B6"/>
    <mergeCell ref="A4:B4"/>
    <mergeCell ref="A5:B5"/>
    <mergeCell ref="C4:F4"/>
    <mergeCell ref="C5:F5"/>
    <mergeCell ref="C6:F6"/>
  </mergeCells>
  <phoneticPr fontId="3" type="noConversion"/>
  <dataValidations count="3">
    <dataValidation allowBlank="1" showInputMessage="1" showErrorMessage="1" error="Enter a date between 7/01/20 and 06/30/21" sqref="A10:A55" xr:uid="{00000000-0002-0000-0200-000000000000}"/>
    <dataValidation type="list" allowBlank="1" showInputMessage="1" showErrorMessage="1" error="Use the drop-down list to enter a tab name." sqref="B10:B55" xr:uid="{00000000-0002-0000-0200-000001000000}">
      <formula1>$B$57:$B$58</formula1>
    </dataValidation>
    <dataValidation type="whole" operator="greaterThan" allowBlank="1" showInputMessage="1" showErrorMessage="1" error="Please enter a whole number." sqref="C10:C55" xr:uid="{00000000-0002-0000-0200-000002000000}">
      <formula1>1</formula1>
    </dataValidation>
  </dataValidations>
  <pageMargins left="0.75" right="0.17" top="0.7109375" bottom="0.37" header="0.18" footer="0.2"/>
  <pageSetup scale="83" orientation="portrait" cellComments="asDisplayed" r:id="rId1"/>
  <headerFooter alignWithMargins="0">
    <oddHeader>&amp;C&amp;"Arial,Bold"Attachment 34
2024 Off - Balance Sheet Financial Obligations
&amp;A</oddHeader>
    <oddFooter>&amp;L&amp;F\&amp;A&amp;RPage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U82"/>
  <sheetViews>
    <sheetView topLeftCell="A60" workbookViewId="0">
      <selection activeCell="B69" sqref="B69"/>
    </sheetView>
  </sheetViews>
  <sheetFormatPr defaultColWidth="9.109375" defaultRowHeight="10.199999999999999" x14ac:dyDescent="0.2"/>
  <cols>
    <col min="1" max="1" width="9.88671875" style="5" customWidth="1"/>
    <col min="2" max="2" width="21.6640625" style="5" customWidth="1"/>
    <col min="3" max="42" width="5.6640625" style="5" customWidth="1"/>
    <col min="43" max="43" width="28.33203125" style="5" bestFit="1" customWidth="1"/>
    <col min="44" max="44" width="66.33203125" style="5" hidden="1" customWidth="1"/>
    <col min="45" max="45" width="31" style="3" hidden="1" customWidth="1"/>
    <col min="46" max="46" width="42.6640625" style="3" hidden="1" customWidth="1"/>
    <col min="47" max="47" width="12.109375" style="3" hidden="1" customWidth="1"/>
    <col min="48" max="16384" width="9.109375" style="3"/>
  </cols>
  <sheetData>
    <row r="1" spans="1:47" x14ac:dyDescent="0.2">
      <c r="A1" s="1" t="s">
        <v>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 t="s">
        <v>100</v>
      </c>
    </row>
    <row r="2" spans="1:47" x14ac:dyDescent="0.2">
      <c r="A2" s="4" t="s">
        <v>101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3" t="s">
        <v>102</v>
      </c>
    </row>
    <row r="3" spans="1:47" x14ac:dyDescent="0.2">
      <c r="A3" s="4" t="s">
        <v>103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3" t="s">
        <v>104</v>
      </c>
    </row>
    <row r="5" spans="1:47" s="8" customFormat="1" x14ac:dyDescent="0.2">
      <c r="A5" s="6" t="s">
        <v>264</v>
      </c>
      <c r="B5" s="6" t="s">
        <v>105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t="s">
        <v>106</v>
      </c>
      <c r="AS5" s="7" t="s">
        <v>14</v>
      </c>
      <c r="AT5" s="7" t="s">
        <v>107</v>
      </c>
      <c r="AU5" s="7" t="s">
        <v>108</v>
      </c>
    </row>
    <row r="6" spans="1:47" x14ac:dyDescent="0.2">
      <c r="A6" s="113">
        <v>100</v>
      </c>
      <c r="B6" s="131" t="s">
        <v>531</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6" t="s">
        <v>18</v>
      </c>
      <c r="AS6" s="10" t="s">
        <v>109</v>
      </c>
      <c r="AT6" s="10" t="s">
        <v>110</v>
      </c>
      <c r="AU6" s="10" t="s">
        <v>111</v>
      </c>
    </row>
    <row r="7" spans="1:47" x14ac:dyDescent="0.2">
      <c r="A7" s="113">
        <v>101</v>
      </c>
      <c r="B7" s="129" t="s">
        <v>586</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46" t="s">
        <v>19</v>
      </c>
      <c r="AS7" s="10" t="s">
        <v>195</v>
      </c>
      <c r="AT7" s="10" t="s">
        <v>196</v>
      </c>
      <c r="AU7" s="10" t="s">
        <v>111</v>
      </c>
    </row>
    <row r="8" spans="1:47" ht="30.6" x14ac:dyDescent="0.2">
      <c r="A8" s="113">
        <v>107</v>
      </c>
      <c r="B8" s="131" t="s">
        <v>542</v>
      </c>
      <c r="C8" s="9">
        <v>108</v>
      </c>
      <c r="D8" s="9">
        <v>142</v>
      </c>
      <c r="E8" s="9">
        <v>145</v>
      </c>
      <c r="F8" s="9">
        <v>330</v>
      </c>
      <c r="G8" s="9">
        <v>820</v>
      </c>
      <c r="H8" s="9">
        <v>834</v>
      </c>
      <c r="I8" s="9">
        <v>839</v>
      </c>
      <c r="J8" s="9">
        <v>840</v>
      </c>
      <c r="K8" s="9">
        <v>842</v>
      </c>
      <c r="L8" s="9">
        <v>844</v>
      </c>
      <c r="M8" s="9">
        <v>845</v>
      </c>
      <c r="N8" s="9">
        <v>847</v>
      </c>
      <c r="O8" s="9">
        <v>858</v>
      </c>
      <c r="P8" s="9">
        <v>872</v>
      </c>
      <c r="Q8" s="9">
        <v>876</v>
      </c>
      <c r="R8" s="9">
        <v>880</v>
      </c>
      <c r="S8" s="9">
        <v>882</v>
      </c>
      <c r="T8" s="9">
        <v>883</v>
      </c>
      <c r="U8" s="9"/>
      <c r="V8" s="9"/>
      <c r="W8" s="9"/>
      <c r="X8" s="9"/>
      <c r="Y8" s="9"/>
      <c r="Z8" s="9"/>
      <c r="AA8" s="9"/>
      <c r="AB8" s="9"/>
      <c r="AC8" s="9"/>
      <c r="AD8" s="9"/>
      <c r="AE8" s="9"/>
      <c r="AF8" s="9"/>
      <c r="AG8" s="9"/>
      <c r="AH8" s="9"/>
      <c r="AI8" s="9"/>
      <c r="AJ8" s="9"/>
      <c r="AK8" s="9"/>
      <c r="AL8" s="9"/>
      <c r="AM8" s="9"/>
      <c r="AN8" s="9"/>
      <c r="AO8" s="9"/>
      <c r="AP8" s="9"/>
      <c r="AQ8" s="9"/>
      <c r="AR8" s="46"/>
      <c r="AS8" s="10"/>
      <c r="AT8" s="10"/>
      <c r="AU8" s="49"/>
    </row>
    <row r="9" spans="1:47" ht="79.2" customHeight="1" x14ac:dyDescent="0.2">
      <c r="A9" s="113">
        <v>109</v>
      </c>
      <c r="B9" s="131" t="s">
        <v>531</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6"/>
      <c r="AR9" s="10" t="s">
        <v>305</v>
      </c>
      <c r="AS9" s="45" t="s">
        <v>306</v>
      </c>
      <c r="AT9" s="10" t="s">
        <v>111</v>
      </c>
    </row>
    <row r="10" spans="1:47" x14ac:dyDescent="0.2">
      <c r="A10" s="113">
        <v>110</v>
      </c>
      <c r="B10" s="131" t="s">
        <v>531</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6" t="s">
        <v>292</v>
      </c>
      <c r="AS10" s="10" t="s">
        <v>112</v>
      </c>
      <c r="AT10" s="10" t="s">
        <v>113</v>
      </c>
      <c r="AU10" s="10" t="s">
        <v>111</v>
      </c>
    </row>
    <row r="11" spans="1:47" ht="20.399999999999999" x14ac:dyDescent="0.2">
      <c r="A11" s="113">
        <v>111</v>
      </c>
      <c r="B11" s="129" t="s">
        <v>261</v>
      </c>
      <c r="C11" s="9">
        <v>103</v>
      </c>
      <c r="D11" s="9">
        <v>112</v>
      </c>
      <c r="E11" s="9">
        <v>113</v>
      </c>
      <c r="F11" s="9">
        <v>114</v>
      </c>
      <c r="G11" s="9">
        <v>115</v>
      </c>
      <c r="H11" s="9">
        <v>116</v>
      </c>
      <c r="I11" s="9">
        <v>125</v>
      </c>
      <c r="J11" s="9">
        <v>160</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46" t="s">
        <v>293</v>
      </c>
      <c r="AS11" s="10" t="s">
        <v>231</v>
      </c>
      <c r="AT11" s="11" t="s">
        <v>232</v>
      </c>
      <c r="AU11" s="10" t="s">
        <v>111</v>
      </c>
    </row>
    <row r="12" spans="1:47" x14ac:dyDescent="0.2">
      <c r="A12" s="113">
        <v>117</v>
      </c>
      <c r="B12" s="131" t="s">
        <v>531</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12"/>
      <c r="AR12" s="46" t="s">
        <v>23</v>
      </c>
      <c r="AS12" s="10" t="s">
        <v>197</v>
      </c>
      <c r="AT12" s="10" t="s">
        <v>198</v>
      </c>
      <c r="AU12" s="10" t="s">
        <v>111</v>
      </c>
    </row>
    <row r="13" spans="1:47" ht="30.6" x14ac:dyDescent="0.2">
      <c r="A13" s="113">
        <v>119</v>
      </c>
      <c r="B13" s="129" t="s">
        <v>440</v>
      </c>
      <c r="C13" s="9">
        <v>121</v>
      </c>
      <c r="D13" s="9">
        <v>166</v>
      </c>
      <c r="E13" s="9">
        <v>180</v>
      </c>
      <c r="F13" s="9">
        <v>183</v>
      </c>
      <c r="G13" s="9">
        <v>185</v>
      </c>
      <c r="H13" s="9">
        <v>186</v>
      </c>
      <c r="I13" s="9">
        <v>187</v>
      </c>
      <c r="J13" s="9">
        <v>188</v>
      </c>
      <c r="K13" s="9">
        <v>190</v>
      </c>
      <c r="L13" s="9">
        <v>192</v>
      </c>
      <c r="M13" s="9">
        <v>193</v>
      </c>
      <c r="N13" s="9">
        <v>195</v>
      </c>
      <c r="O13" s="9">
        <v>312</v>
      </c>
      <c r="P13" s="9">
        <v>454</v>
      </c>
      <c r="Q13" s="9">
        <v>836</v>
      </c>
      <c r="R13" s="9">
        <v>921</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46" t="s">
        <v>28</v>
      </c>
      <c r="AS13" s="10" t="s">
        <v>114</v>
      </c>
      <c r="AT13" s="10" t="s">
        <v>115</v>
      </c>
      <c r="AU13" s="10" t="s">
        <v>111</v>
      </c>
    </row>
    <row r="14" spans="1:47" ht="45" customHeight="1" x14ac:dyDescent="0.2">
      <c r="A14" s="113">
        <v>122</v>
      </c>
      <c r="B14" s="131" t="s">
        <v>545</v>
      </c>
      <c r="C14" s="9">
        <v>949</v>
      </c>
      <c r="D14" s="9">
        <v>950</v>
      </c>
      <c r="E14" s="9">
        <v>951</v>
      </c>
      <c r="F14" s="9">
        <v>984</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12"/>
      <c r="AR14" s="46" t="s">
        <v>266</v>
      </c>
      <c r="AS14" s="10" t="s">
        <v>199</v>
      </c>
      <c r="AT14" s="10" t="s">
        <v>200</v>
      </c>
      <c r="AU14" s="10" t="s">
        <v>111</v>
      </c>
    </row>
    <row r="15" spans="1:47" x14ac:dyDescent="0.2">
      <c r="A15" s="113">
        <v>123</v>
      </c>
      <c r="B15" s="131" t="s">
        <v>531</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6"/>
      <c r="AR15" s="10" t="s">
        <v>116</v>
      </c>
      <c r="AS15" s="10" t="s">
        <v>117</v>
      </c>
      <c r="AT15" s="10" t="s">
        <v>111</v>
      </c>
    </row>
    <row r="16" spans="1:47" x14ac:dyDescent="0.2">
      <c r="A16" s="113">
        <v>127</v>
      </c>
      <c r="B16" s="131" t="s">
        <v>531</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46" t="s">
        <v>31</v>
      </c>
      <c r="AS16" s="10" t="s">
        <v>118</v>
      </c>
      <c r="AT16" s="10" t="s">
        <v>119</v>
      </c>
      <c r="AU16" s="10" t="s">
        <v>111</v>
      </c>
    </row>
    <row r="17" spans="1:47" x14ac:dyDescent="0.2">
      <c r="A17" s="113">
        <v>129</v>
      </c>
      <c r="B17" s="129" t="s">
        <v>417</v>
      </c>
      <c r="C17" s="9">
        <v>149</v>
      </c>
      <c r="D17" s="9">
        <v>164</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46" t="s">
        <v>33</v>
      </c>
      <c r="AS17" s="10" t="s">
        <v>120</v>
      </c>
      <c r="AT17" s="10" t="s">
        <v>121</v>
      </c>
      <c r="AU17" s="10" t="s">
        <v>111</v>
      </c>
    </row>
    <row r="18" spans="1:47" x14ac:dyDescent="0.2">
      <c r="A18" s="113">
        <v>132</v>
      </c>
      <c r="B18" s="131" t="s">
        <v>531</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46" t="s">
        <v>34</v>
      </c>
      <c r="AS18" s="10" t="s">
        <v>201</v>
      </c>
      <c r="AT18" s="10" t="s">
        <v>202</v>
      </c>
      <c r="AU18" s="10" t="s">
        <v>111</v>
      </c>
    </row>
    <row r="19" spans="1:47" x14ac:dyDescent="0.2">
      <c r="A19" s="113">
        <v>133</v>
      </c>
      <c r="B19" s="131" t="s">
        <v>531</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6" t="s">
        <v>286</v>
      </c>
      <c r="AS19" s="10" t="s">
        <v>122</v>
      </c>
      <c r="AT19" s="10" t="s">
        <v>123</v>
      </c>
      <c r="AU19" s="10" t="s">
        <v>111</v>
      </c>
    </row>
    <row r="20" spans="1:47" x14ac:dyDescent="0.2">
      <c r="A20" s="113">
        <v>136</v>
      </c>
      <c r="B20" s="131" t="s">
        <v>531</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46" t="s">
        <v>35</v>
      </c>
      <c r="AS20" s="10" t="s">
        <v>124</v>
      </c>
      <c r="AT20" s="10" t="s">
        <v>125</v>
      </c>
      <c r="AU20" s="10" t="s">
        <v>111</v>
      </c>
    </row>
    <row r="21" spans="1:47" x14ac:dyDescent="0.2">
      <c r="A21" s="113">
        <v>140</v>
      </c>
      <c r="B21" s="131" t="s">
        <v>531</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11" t="s">
        <v>36</v>
      </c>
      <c r="AS21" s="10" t="s">
        <v>126</v>
      </c>
      <c r="AT21" s="10" t="s">
        <v>127</v>
      </c>
      <c r="AU21" s="10" t="s">
        <v>111</v>
      </c>
    </row>
    <row r="22" spans="1:47" x14ac:dyDescent="0.2">
      <c r="A22" s="113">
        <v>141</v>
      </c>
      <c r="B22" s="130" t="s">
        <v>262</v>
      </c>
      <c r="C22" s="9">
        <v>143</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46" t="s">
        <v>37</v>
      </c>
      <c r="AS22" s="10" t="s">
        <v>203</v>
      </c>
      <c r="AT22" s="10" t="s">
        <v>204</v>
      </c>
      <c r="AU22" s="10" t="s">
        <v>111</v>
      </c>
    </row>
    <row r="23" spans="1:47" x14ac:dyDescent="0.2">
      <c r="A23" s="113">
        <v>146</v>
      </c>
      <c r="B23" s="131" t="s">
        <v>531</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6" t="s">
        <v>294</v>
      </c>
      <c r="AS23" s="10" t="s">
        <v>205</v>
      </c>
      <c r="AT23" s="10" t="s">
        <v>206</v>
      </c>
      <c r="AU23" s="10" t="s">
        <v>111</v>
      </c>
    </row>
    <row r="24" spans="1:47" x14ac:dyDescent="0.2">
      <c r="A24" s="113">
        <v>148</v>
      </c>
      <c r="B24" s="131" t="s">
        <v>531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46" t="s">
        <v>38</v>
      </c>
      <c r="AS24" s="10" t="s">
        <v>233</v>
      </c>
      <c r="AT24" s="11" t="s">
        <v>234</v>
      </c>
      <c r="AU24" s="10" t="s">
        <v>111</v>
      </c>
    </row>
    <row r="25" spans="1:47" x14ac:dyDescent="0.2">
      <c r="A25" s="113">
        <v>151</v>
      </c>
      <c r="B25" s="130" t="s">
        <v>267</v>
      </c>
      <c r="C25" s="9">
        <v>147</v>
      </c>
      <c r="D25" s="9">
        <v>162</v>
      </c>
      <c r="E25" s="9">
        <v>226</v>
      </c>
      <c r="F25" s="9">
        <v>405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46" t="s">
        <v>39</v>
      </c>
      <c r="AS25" s="10" t="s">
        <v>128</v>
      </c>
      <c r="AT25" s="10" t="s">
        <v>129</v>
      </c>
      <c r="AU25" s="10" t="s">
        <v>111</v>
      </c>
    </row>
    <row r="26" spans="1:47" x14ac:dyDescent="0.2">
      <c r="A26" s="113">
        <v>152</v>
      </c>
      <c r="B26" s="130" t="s">
        <v>532</v>
      </c>
      <c r="C26" s="9">
        <v>155</v>
      </c>
      <c r="D26" s="9">
        <v>994</v>
      </c>
      <c r="E26" s="9">
        <v>996</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46" t="s">
        <v>41</v>
      </c>
      <c r="AS26" s="10" t="s">
        <v>207</v>
      </c>
      <c r="AT26" s="10" t="s">
        <v>208</v>
      </c>
      <c r="AU26" s="10" t="s">
        <v>111</v>
      </c>
    </row>
    <row r="27" spans="1:47" x14ac:dyDescent="0.2">
      <c r="A27" s="113">
        <v>154</v>
      </c>
      <c r="B27" s="130" t="s">
        <v>269</v>
      </c>
      <c r="C27" s="9">
        <v>506</v>
      </c>
      <c r="D27" s="9">
        <v>530</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10" t="s">
        <v>209</v>
      </c>
      <c r="AS27" s="10" t="s">
        <v>210</v>
      </c>
      <c r="AT27" s="10" t="s">
        <v>111</v>
      </c>
    </row>
    <row r="28" spans="1:47" x14ac:dyDescent="0.2">
      <c r="A28" s="113">
        <v>156</v>
      </c>
      <c r="B28" s="131" t="s">
        <v>531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46" t="s">
        <v>43</v>
      </c>
      <c r="AS28" s="10" t="s">
        <v>211</v>
      </c>
      <c r="AT28" s="10" t="s">
        <v>212</v>
      </c>
      <c r="AU28" s="10" t="s">
        <v>111</v>
      </c>
    </row>
    <row r="29" spans="1:47" x14ac:dyDescent="0.2">
      <c r="A29" s="113">
        <v>157</v>
      </c>
      <c r="B29" s="131" t="s">
        <v>531</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46" t="s">
        <v>45</v>
      </c>
      <c r="AS29" s="10" t="s">
        <v>130</v>
      </c>
      <c r="AT29" s="10" t="s">
        <v>131</v>
      </c>
      <c r="AU29" s="10" t="s">
        <v>111</v>
      </c>
    </row>
    <row r="30" spans="1:47" x14ac:dyDescent="0.2">
      <c r="A30" s="113">
        <v>158</v>
      </c>
      <c r="B30" s="131" t="s">
        <v>531</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46" t="s">
        <v>46</v>
      </c>
      <c r="AS30" s="10" t="s">
        <v>132</v>
      </c>
      <c r="AT30" s="10" t="s">
        <v>133</v>
      </c>
      <c r="AU30" s="10" t="s">
        <v>111</v>
      </c>
    </row>
    <row r="31" spans="1:47" x14ac:dyDescent="0.2">
      <c r="A31" s="113">
        <v>161</v>
      </c>
      <c r="B31" s="131" t="s">
        <v>531</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46" t="s">
        <v>47</v>
      </c>
      <c r="AS31" s="10" t="s">
        <v>134</v>
      </c>
      <c r="AT31" s="10" t="s">
        <v>135</v>
      </c>
      <c r="AU31" s="10" t="s">
        <v>111</v>
      </c>
    </row>
    <row r="32" spans="1:47" x14ac:dyDescent="0.2">
      <c r="A32" s="113">
        <v>165</v>
      </c>
      <c r="B32" s="131" t="s">
        <v>531</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46" t="s">
        <v>49</v>
      </c>
      <c r="AS32" s="10" t="s">
        <v>136</v>
      </c>
      <c r="AT32" s="10" t="s">
        <v>137</v>
      </c>
      <c r="AU32" s="10" t="s">
        <v>111</v>
      </c>
    </row>
    <row r="33" spans="1:47" x14ac:dyDescent="0.2">
      <c r="A33" s="113">
        <v>167</v>
      </c>
      <c r="B33" s="131" t="s">
        <v>531</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46" t="s">
        <v>295</v>
      </c>
      <c r="AS33" s="10" t="s">
        <v>235</v>
      </c>
      <c r="AT33" s="11" t="s">
        <v>236</v>
      </c>
      <c r="AU33" s="10" t="s">
        <v>111</v>
      </c>
    </row>
    <row r="34" spans="1:47" x14ac:dyDescent="0.2">
      <c r="A34" s="113">
        <v>171</v>
      </c>
      <c r="B34" s="131" t="s">
        <v>531</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46" t="s">
        <v>52</v>
      </c>
      <c r="AS34" s="10" t="s">
        <v>138</v>
      </c>
      <c r="AT34" s="10" t="s">
        <v>139</v>
      </c>
      <c r="AU34" s="10" t="s">
        <v>111</v>
      </c>
    </row>
    <row r="35" spans="1:47" x14ac:dyDescent="0.2">
      <c r="A35" s="113">
        <v>172</v>
      </c>
      <c r="B35" s="131" t="s">
        <v>531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46" t="s">
        <v>289</v>
      </c>
      <c r="AS35" s="10" t="s">
        <v>140</v>
      </c>
      <c r="AT35" s="10" t="s">
        <v>141</v>
      </c>
      <c r="AU35" s="10" t="s">
        <v>111</v>
      </c>
    </row>
    <row r="36" spans="1:47" x14ac:dyDescent="0.2">
      <c r="A36" s="113">
        <v>174</v>
      </c>
      <c r="B36" s="131" t="s">
        <v>531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46" t="s">
        <v>53</v>
      </c>
      <c r="AS36" s="10" t="s">
        <v>237</v>
      </c>
      <c r="AT36" s="11" t="s">
        <v>238</v>
      </c>
      <c r="AU36" s="10" t="s">
        <v>111</v>
      </c>
    </row>
    <row r="37" spans="1:47" x14ac:dyDescent="0.2">
      <c r="A37" s="113">
        <v>181</v>
      </c>
      <c r="B37" s="131" t="s">
        <v>531</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46" t="s">
        <v>55</v>
      </c>
      <c r="AS37" s="10" t="s">
        <v>142</v>
      </c>
      <c r="AT37" s="10" t="s">
        <v>143</v>
      </c>
      <c r="AU37" s="10" t="s">
        <v>111</v>
      </c>
    </row>
    <row r="38" spans="1:47" x14ac:dyDescent="0.2">
      <c r="A38" s="113">
        <v>182</v>
      </c>
      <c r="B38" s="131" t="s">
        <v>531</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6" t="s">
        <v>56</v>
      </c>
      <c r="AS38" s="10" t="s">
        <v>215</v>
      </c>
      <c r="AT38" s="10" t="s">
        <v>216</v>
      </c>
      <c r="AU38" s="10" t="s">
        <v>111</v>
      </c>
    </row>
    <row r="39" spans="1:47" x14ac:dyDescent="0.2">
      <c r="A39" s="113">
        <v>191</v>
      </c>
      <c r="B39" s="131" t="s">
        <v>531</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46" t="s">
        <v>296</v>
      </c>
      <c r="AS39" s="10" t="s">
        <v>144</v>
      </c>
      <c r="AT39" s="10" t="s">
        <v>145</v>
      </c>
      <c r="AU39" s="10" t="s">
        <v>111</v>
      </c>
    </row>
    <row r="40" spans="1:47" x14ac:dyDescent="0.2">
      <c r="A40" s="113">
        <v>194</v>
      </c>
      <c r="B40" s="131" t="s">
        <v>531</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46" t="s">
        <v>63</v>
      </c>
      <c r="AS40" s="10" t="s">
        <v>213</v>
      </c>
      <c r="AT40" s="10" t="s">
        <v>214</v>
      </c>
      <c r="AU40" s="10" t="s">
        <v>111</v>
      </c>
    </row>
    <row r="41" spans="1:47" x14ac:dyDescent="0.2">
      <c r="A41" s="113">
        <v>199</v>
      </c>
      <c r="B41" s="131" t="s">
        <v>531</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46" t="s">
        <v>297</v>
      </c>
      <c r="AS41" s="10" t="s">
        <v>219</v>
      </c>
      <c r="AT41" s="10" t="s">
        <v>220</v>
      </c>
      <c r="AU41" s="10" t="s">
        <v>111</v>
      </c>
    </row>
    <row r="42" spans="1:47" x14ac:dyDescent="0.2">
      <c r="A42" s="113">
        <v>201</v>
      </c>
      <c r="B42" s="130" t="s">
        <v>395</v>
      </c>
      <c r="C42" s="9">
        <v>197</v>
      </c>
      <c r="D42" s="9">
        <v>200</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46" t="s">
        <v>298</v>
      </c>
      <c r="AS42" s="10" t="s">
        <v>217</v>
      </c>
      <c r="AT42" s="10" t="s">
        <v>218</v>
      </c>
      <c r="AU42" s="10" t="s">
        <v>111</v>
      </c>
    </row>
    <row r="43" spans="1:47" x14ac:dyDescent="0.2">
      <c r="A43" s="113">
        <v>202</v>
      </c>
      <c r="B43" s="131" t="s">
        <v>531</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46" t="s">
        <v>64</v>
      </c>
      <c r="AS43" s="10" t="s">
        <v>146</v>
      </c>
      <c r="AT43" s="10" t="s">
        <v>147</v>
      </c>
      <c r="AU43" s="10" t="s">
        <v>111</v>
      </c>
    </row>
    <row r="44" spans="1:47" x14ac:dyDescent="0.2">
      <c r="A44" s="113">
        <v>218</v>
      </c>
      <c r="B44" s="131" t="s">
        <v>531</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46" t="s">
        <v>290</v>
      </c>
      <c r="AS44" s="10" t="s">
        <v>148</v>
      </c>
      <c r="AT44" s="10" t="s">
        <v>149</v>
      </c>
      <c r="AU44" s="10" t="s">
        <v>111</v>
      </c>
    </row>
    <row r="45" spans="1:47" x14ac:dyDescent="0.2">
      <c r="A45" s="113">
        <v>222</v>
      </c>
      <c r="B45" s="131" t="s">
        <v>531</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46" t="s">
        <v>309</v>
      </c>
      <c r="AS45" s="10" t="s">
        <v>150</v>
      </c>
      <c r="AT45" s="10" t="s">
        <v>151</v>
      </c>
      <c r="AU45" s="10" t="s">
        <v>111</v>
      </c>
    </row>
    <row r="46" spans="1:47" x14ac:dyDescent="0.2">
      <c r="A46" s="113">
        <v>223</v>
      </c>
      <c r="B46" s="131" t="s">
        <v>531</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46" t="s">
        <v>65</v>
      </c>
      <c r="AS46" s="10" t="s">
        <v>152</v>
      </c>
      <c r="AT46" s="10" t="s">
        <v>153</v>
      </c>
      <c r="AU46" s="10" t="s">
        <v>111</v>
      </c>
    </row>
    <row r="47" spans="1:47" x14ac:dyDescent="0.2">
      <c r="A47" s="113">
        <v>233</v>
      </c>
      <c r="B47" s="131" t="s">
        <v>531</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46" t="s">
        <v>67</v>
      </c>
      <c r="AS47" s="10" t="s">
        <v>154</v>
      </c>
      <c r="AT47" s="10" t="s">
        <v>155</v>
      </c>
      <c r="AU47" s="10" t="s">
        <v>111</v>
      </c>
    </row>
    <row r="48" spans="1:47" x14ac:dyDescent="0.2">
      <c r="A48" s="113">
        <v>238</v>
      </c>
      <c r="B48" s="131" t="s">
        <v>531</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46" t="s">
        <v>68</v>
      </c>
      <c r="AS48" s="10" t="s">
        <v>156</v>
      </c>
      <c r="AT48" s="10" t="s">
        <v>157</v>
      </c>
      <c r="AU48" s="10" t="s">
        <v>111</v>
      </c>
    </row>
    <row r="49" spans="1:47" x14ac:dyDescent="0.2">
      <c r="A49" s="113">
        <v>239</v>
      </c>
      <c r="B49" s="131" t="s">
        <v>531</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46" t="s">
        <v>69</v>
      </c>
      <c r="AS49" s="10" t="s">
        <v>158</v>
      </c>
      <c r="AT49" s="10" t="s">
        <v>159</v>
      </c>
      <c r="AU49" s="10" t="s">
        <v>111</v>
      </c>
    </row>
    <row r="50" spans="1:47" x14ac:dyDescent="0.2">
      <c r="A50" s="113">
        <v>244</v>
      </c>
      <c r="B50" s="131" t="s">
        <v>531</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46"/>
      <c r="AS50" s="10"/>
      <c r="AT50" s="10"/>
      <c r="AU50" s="10"/>
    </row>
    <row r="51" spans="1:47" x14ac:dyDescent="0.2">
      <c r="A51" s="113">
        <v>245</v>
      </c>
      <c r="B51" s="131" t="s">
        <v>531</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46" t="s">
        <v>299</v>
      </c>
      <c r="AS51" s="10" t="s">
        <v>160</v>
      </c>
      <c r="AT51" s="10" t="s">
        <v>161</v>
      </c>
      <c r="AU51" s="10" t="s">
        <v>111</v>
      </c>
    </row>
    <row r="52" spans="1:47" x14ac:dyDescent="0.2">
      <c r="A52" s="113">
        <v>262</v>
      </c>
      <c r="B52" s="130" t="s">
        <v>338</v>
      </c>
      <c r="C52" s="9">
        <v>203</v>
      </c>
      <c r="D52" s="9">
        <v>263</v>
      </c>
      <c r="E52" s="9">
        <v>606</v>
      </c>
      <c r="F52" s="9">
        <v>702</v>
      </c>
      <c r="G52" s="9">
        <v>751</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46" t="s">
        <v>268</v>
      </c>
      <c r="AS52" s="10" t="s">
        <v>221</v>
      </c>
      <c r="AT52" s="10" t="s">
        <v>222</v>
      </c>
      <c r="AU52" s="10" t="s">
        <v>111</v>
      </c>
    </row>
    <row r="53" spans="1:47" x14ac:dyDescent="0.2">
      <c r="A53" s="113">
        <v>301</v>
      </c>
      <c r="B53" s="130" t="s">
        <v>263</v>
      </c>
      <c r="C53" s="9">
        <v>307</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46" t="s">
        <v>300</v>
      </c>
      <c r="AS53" s="10" t="s">
        <v>223</v>
      </c>
      <c r="AT53" s="10" t="s">
        <v>224</v>
      </c>
      <c r="AU53" s="10" t="s">
        <v>111</v>
      </c>
    </row>
    <row r="54" spans="1:47" x14ac:dyDescent="0.2">
      <c r="A54" s="113">
        <v>327</v>
      </c>
      <c r="B54" s="131" t="s">
        <v>531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6" t="s">
        <v>270</v>
      </c>
      <c r="AS54" s="10"/>
      <c r="AT54" s="10"/>
      <c r="AU54" s="10"/>
    </row>
    <row r="55" spans="1:47" x14ac:dyDescent="0.2">
      <c r="A55" s="113">
        <v>350</v>
      </c>
      <c r="B55" s="131" t="s">
        <v>531</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46" t="s">
        <v>71</v>
      </c>
      <c r="AS55" s="10" t="s">
        <v>162</v>
      </c>
      <c r="AT55" s="10" t="s">
        <v>163</v>
      </c>
      <c r="AU55" s="10" t="s">
        <v>111</v>
      </c>
    </row>
    <row r="56" spans="1:47" x14ac:dyDescent="0.2">
      <c r="A56" s="113">
        <v>402</v>
      </c>
      <c r="B56" s="131" t="s">
        <v>531</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46" t="s">
        <v>72</v>
      </c>
      <c r="AS56" s="10" t="s">
        <v>164</v>
      </c>
      <c r="AT56" s="10" t="s">
        <v>165</v>
      </c>
      <c r="AU56" s="10" t="s">
        <v>111</v>
      </c>
    </row>
    <row r="57" spans="1:47" x14ac:dyDescent="0.2">
      <c r="A57" s="113">
        <v>403</v>
      </c>
      <c r="B57" s="131" t="s">
        <v>531</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46" t="s">
        <v>301</v>
      </c>
      <c r="AS57" s="10" t="s">
        <v>166</v>
      </c>
      <c r="AT57" s="10" t="s">
        <v>167</v>
      </c>
      <c r="AU57" s="10" t="s">
        <v>111</v>
      </c>
    </row>
    <row r="58" spans="1:47" x14ac:dyDescent="0.2">
      <c r="A58" s="113">
        <v>409</v>
      </c>
      <c r="B58" s="131" t="s">
        <v>531</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46" t="s">
        <v>74</v>
      </c>
      <c r="AS58" s="10" t="s">
        <v>168</v>
      </c>
      <c r="AT58" s="10" t="s">
        <v>169</v>
      </c>
      <c r="AU58" s="10" t="s">
        <v>111</v>
      </c>
    </row>
    <row r="59" spans="1:47" x14ac:dyDescent="0.2">
      <c r="A59" s="113">
        <v>411</v>
      </c>
      <c r="B59" s="131" t="s">
        <v>531</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46" t="s">
        <v>302</v>
      </c>
      <c r="AS59" s="10" t="s">
        <v>170</v>
      </c>
      <c r="AT59" s="10" t="s">
        <v>171</v>
      </c>
      <c r="AU59" s="10" t="s">
        <v>111</v>
      </c>
    </row>
    <row r="60" spans="1:47" x14ac:dyDescent="0.2">
      <c r="A60" s="113">
        <v>413</v>
      </c>
      <c r="B60" s="131" t="s">
        <v>531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46" t="s">
        <v>75</v>
      </c>
      <c r="AS60" s="10" t="s">
        <v>172</v>
      </c>
      <c r="AT60" s="10" t="s">
        <v>173</v>
      </c>
      <c r="AU60" s="10" t="s">
        <v>111</v>
      </c>
    </row>
    <row r="61" spans="1:47" x14ac:dyDescent="0.2">
      <c r="A61" s="113">
        <v>417</v>
      </c>
      <c r="B61" s="131" t="s">
        <v>531</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46" t="s">
        <v>257</v>
      </c>
      <c r="AS61" s="10" t="s">
        <v>174</v>
      </c>
      <c r="AT61" s="10" t="s">
        <v>175</v>
      </c>
      <c r="AU61" s="10" t="s">
        <v>111</v>
      </c>
    </row>
    <row r="62" spans="1:47" x14ac:dyDescent="0.2">
      <c r="A62" s="113">
        <v>423</v>
      </c>
      <c r="B62" s="131" t="s">
        <v>531</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46" t="s">
        <v>76</v>
      </c>
      <c r="AS62" s="10" t="s">
        <v>239</v>
      </c>
      <c r="AT62" s="11" t="s">
        <v>240</v>
      </c>
      <c r="AU62" s="10" t="s">
        <v>111</v>
      </c>
    </row>
    <row r="63" spans="1:47" x14ac:dyDescent="0.2">
      <c r="A63" s="113">
        <v>425</v>
      </c>
      <c r="B63" s="130" t="s">
        <v>443</v>
      </c>
      <c r="C63" s="9">
        <v>400</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46" t="s">
        <v>77</v>
      </c>
      <c r="AS63" s="10" t="s">
        <v>176</v>
      </c>
      <c r="AT63" s="10" t="s">
        <v>177</v>
      </c>
      <c r="AU63" s="10" t="s">
        <v>111</v>
      </c>
    </row>
    <row r="64" spans="1:47" x14ac:dyDescent="0.2">
      <c r="A64" s="113">
        <v>440</v>
      </c>
      <c r="B64" s="131" t="s">
        <v>531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46" t="s">
        <v>78</v>
      </c>
      <c r="AS64" s="10" t="s">
        <v>178</v>
      </c>
      <c r="AT64" s="10" t="s">
        <v>179</v>
      </c>
      <c r="AU64" s="10" t="s">
        <v>111</v>
      </c>
    </row>
    <row r="65" spans="1:47" x14ac:dyDescent="0.2">
      <c r="A65" s="113">
        <v>501</v>
      </c>
      <c r="B65" s="130" t="s">
        <v>535</v>
      </c>
      <c r="C65" s="9">
        <v>503</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46" t="s">
        <v>303</v>
      </c>
      <c r="AS65" s="10" t="s">
        <v>180</v>
      </c>
      <c r="AT65" s="10" t="s">
        <v>181</v>
      </c>
      <c r="AU65" s="10" t="s">
        <v>111</v>
      </c>
    </row>
    <row r="66" spans="1:47" x14ac:dyDescent="0.2">
      <c r="A66" s="113">
        <v>505</v>
      </c>
      <c r="B66" s="131" t="s">
        <v>531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46" t="s">
        <v>80</v>
      </c>
      <c r="AS66" s="10" t="s">
        <v>225</v>
      </c>
      <c r="AT66" s="10" t="s">
        <v>226</v>
      </c>
      <c r="AU66" s="10" t="s">
        <v>111</v>
      </c>
    </row>
    <row r="67" spans="1:47" x14ac:dyDescent="0.2">
      <c r="A67" s="113">
        <v>601</v>
      </c>
      <c r="B67" s="131" t="s">
        <v>531</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46" t="s">
        <v>304</v>
      </c>
      <c r="AS67" s="10" t="s">
        <v>182</v>
      </c>
      <c r="AT67" s="10" t="s">
        <v>183</v>
      </c>
      <c r="AU67" s="10" t="s">
        <v>111</v>
      </c>
    </row>
    <row r="68" spans="1:47" x14ac:dyDescent="0.2">
      <c r="A68" s="113">
        <v>602</v>
      </c>
      <c r="B68" s="131" t="s">
        <v>531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13" t="s">
        <v>241</v>
      </c>
      <c r="AS68" s="10"/>
      <c r="AT68" s="10" t="s">
        <v>265</v>
      </c>
    </row>
    <row r="69" spans="1:47" ht="61.2" x14ac:dyDescent="0.2">
      <c r="A69" s="113">
        <v>701</v>
      </c>
      <c r="B69" s="131" t="s">
        <v>588</v>
      </c>
      <c r="C69" s="9">
        <v>709</v>
      </c>
      <c r="D69" s="9">
        <v>716</v>
      </c>
      <c r="E69" s="9">
        <v>718</v>
      </c>
      <c r="F69" s="9">
        <v>719</v>
      </c>
      <c r="G69" s="9">
        <v>721</v>
      </c>
      <c r="H69" s="9">
        <v>730</v>
      </c>
      <c r="I69" s="9">
        <v>733</v>
      </c>
      <c r="J69" s="9">
        <v>734</v>
      </c>
      <c r="K69" s="9">
        <v>735</v>
      </c>
      <c r="L69" s="9">
        <v>737</v>
      </c>
      <c r="M69" s="9">
        <v>741</v>
      </c>
      <c r="N69" s="9">
        <v>742</v>
      </c>
      <c r="O69" s="9">
        <v>743</v>
      </c>
      <c r="P69" s="9">
        <v>745</v>
      </c>
      <c r="Q69" s="9">
        <v>747</v>
      </c>
      <c r="R69" s="9">
        <v>749</v>
      </c>
      <c r="S69" s="9">
        <v>752</v>
      </c>
      <c r="T69" s="9">
        <v>753</v>
      </c>
      <c r="U69" s="9">
        <v>751</v>
      </c>
      <c r="V69" s="9">
        <v>756</v>
      </c>
      <c r="W69" s="9">
        <v>757</v>
      </c>
      <c r="X69" s="9">
        <v>760</v>
      </c>
      <c r="Y69" s="9">
        <v>761</v>
      </c>
      <c r="Z69" s="9">
        <v>766</v>
      </c>
      <c r="AA69" s="9">
        <v>767</v>
      </c>
      <c r="AB69" s="9">
        <v>768</v>
      </c>
      <c r="AC69" s="9">
        <v>769</v>
      </c>
      <c r="AD69" s="9">
        <v>770</v>
      </c>
      <c r="AE69" s="9">
        <v>771</v>
      </c>
      <c r="AF69" s="9">
        <v>772</v>
      </c>
      <c r="AG69" s="9">
        <v>773</v>
      </c>
      <c r="AH69" s="9">
        <v>774</v>
      </c>
      <c r="AI69" s="9">
        <v>775</v>
      </c>
      <c r="AJ69" s="9">
        <v>776</v>
      </c>
      <c r="AK69" s="9">
        <v>779</v>
      </c>
      <c r="AL69" s="9">
        <v>784</v>
      </c>
      <c r="AM69" s="9">
        <v>785</v>
      </c>
      <c r="AN69" s="9">
        <v>786</v>
      </c>
      <c r="AO69" s="9">
        <v>795</v>
      </c>
      <c r="AP69" s="9">
        <v>799</v>
      </c>
      <c r="AQ69" s="9"/>
      <c r="AR69" s="46" t="s">
        <v>81</v>
      </c>
      <c r="AS69" s="10"/>
      <c r="AT69" s="10"/>
      <c r="AU69" s="10" t="s">
        <v>265</v>
      </c>
    </row>
    <row r="70" spans="1:47" x14ac:dyDescent="0.2">
      <c r="A70" s="113">
        <v>711</v>
      </c>
      <c r="B70" s="131" t="s">
        <v>531</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11" t="s">
        <v>242</v>
      </c>
      <c r="AS70" s="10" t="s">
        <v>184</v>
      </c>
    </row>
    <row r="71" spans="1:47" ht="30.6" x14ac:dyDescent="0.2">
      <c r="A71" s="113">
        <v>720</v>
      </c>
      <c r="B71" s="131" t="s">
        <v>554</v>
      </c>
      <c r="C71" s="9">
        <v>703</v>
      </c>
      <c r="D71" s="9">
        <v>704</v>
      </c>
      <c r="E71" s="9">
        <v>705</v>
      </c>
      <c r="F71" s="9">
        <v>706</v>
      </c>
      <c r="G71" s="9">
        <v>707</v>
      </c>
      <c r="H71" s="9">
        <v>708</v>
      </c>
      <c r="I71" s="9">
        <v>723</v>
      </c>
      <c r="J71" s="9">
        <v>724</v>
      </c>
      <c r="K71" s="9">
        <v>728</v>
      </c>
      <c r="L71" s="9">
        <v>729</v>
      </c>
      <c r="M71" s="9">
        <v>739</v>
      </c>
      <c r="N71" s="9">
        <v>748</v>
      </c>
      <c r="O71" s="9">
        <v>790</v>
      </c>
      <c r="P71" s="9">
        <v>792</v>
      </c>
      <c r="Q71" s="9">
        <v>793</v>
      </c>
      <c r="R71" s="9">
        <v>794</v>
      </c>
      <c r="S71" s="9">
        <v>856</v>
      </c>
      <c r="T71" s="9"/>
      <c r="U71" s="9"/>
      <c r="V71" s="9"/>
      <c r="W71" s="9"/>
      <c r="X71" s="9"/>
      <c r="Y71" s="9"/>
      <c r="Z71" s="9"/>
      <c r="AA71" s="9"/>
      <c r="AB71" s="9"/>
      <c r="AC71" s="9"/>
      <c r="AD71" s="9"/>
      <c r="AE71" s="9"/>
      <c r="AF71" s="9"/>
      <c r="AG71" s="9"/>
      <c r="AH71" s="9"/>
      <c r="AI71" s="9"/>
      <c r="AJ71" s="9"/>
      <c r="AK71" s="9"/>
      <c r="AL71" s="9"/>
      <c r="AM71" s="9"/>
      <c r="AN71" s="9"/>
      <c r="AO71" s="9"/>
      <c r="AP71" s="9"/>
      <c r="AQ71" s="46"/>
      <c r="AR71" s="46" t="s">
        <v>82</v>
      </c>
      <c r="AS71" s="10" t="s">
        <v>185</v>
      </c>
      <c r="AT71" s="10" t="s">
        <v>186</v>
      </c>
      <c r="AU71" s="10" t="s">
        <v>111</v>
      </c>
    </row>
    <row r="72" spans="1:47" x14ac:dyDescent="0.2">
      <c r="A72" s="113">
        <v>765</v>
      </c>
      <c r="B72" s="131" t="s">
        <v>531</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46" t="s">
        <v>83</v>
      </c>
      <c r="AS72" s="10" t="s">
        <v>187</v>
      </c>
      <c r="AT72" s="10" t="s">
        <v>188</v>
      </c>
      <c r="AU72" s="10" t="s">
        <v>111</v>
      </c>
    </row>
    <row r="73" spans="1:47" x14ac:dyDescent="0.2">
      <c r="A73" s="113">
        <v>777</v>
      </c>
      <c r="B73" s="131" t="s">
        <v>531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46"/>
      <c r="AR73" s="46" t="s">
        <v>84</v>
      </c>
      <c r="AS73" s="10" t="s">
        <v>189</v>
      </c>
      <c r="AT73" s="10" t="s">
        <v>190</v>
      </c>
      <c r="AU73" s="10" t="s">
        <v>111</v>
      </c>
    </row>
    <row r="74" spans="1:47" x14ac:dyDescent="0.2">
      <c r="A74" s="113">
        <v>778</v>
      </c>
      <c r="B74" s="131" t="s">
        <v>531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46" t="s">
        <v>87</v>
      </c>
      <c r="AS74" s="10" t="s">
        <v>191</v>
      </c>
      <c r="AT74" s="10" t="s">
        <v>192</v>
      </c>
      <c r="AU74" s="10" t="s">
        <v>111</v>
      </c>
    </row>
    <row r="75" spans="1:47" x14ac:dyDescent="0.2">
      <c r="A75" s="113">
        <v>841</v>
      </c>
      <c r="B75" s="131" t="s">
        <v>531</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46" t="s">
        <v>90</v>
      </c>
      <c r="AS75" s="10" t="s">
        <v>243</v>
      </c>
      <c r="AT75" s="11" t="s">
        <v>244</v>
      </c>
      <c r="AU75" s="10" t="s">
        <v>111</v>
      </c>
    </row>
    <row r="76" spans="1:47" x14ac:dyDescent="0.2">
      <c r="A76" s="113">
        <v>848</v>
      </c>
      <c r="B76" s="131" t="s">
        <v>531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11" t="s">
        <v>91</v>
      </c>
      <c r="AS76" s="10" t="s">
        <v>245</v>
      </c>
      <c r="AT76" s="11" t="s">
        <v>246</v>
      </c>
      <c r="AU76" s="10" t="s">
        <v>111</v>
      </c>
    </row>
    <row r="77" spans="1:47" x14ac:dyDescent="0.2">
      <c r="A77" s="113">
        <v>912</v>
      </c>
      <c r="B77" s="131" t="s">
        <v>446</v>
      </c>
      <c r="C77" s="9">
        <v>128</v>
      </c>
      <c r="D77" s="9">
        <v>902</v>
      </c>
      <c r="E77" s="9">
        <v>903</v>
      </c>
      <c r="F77" s="9">
        <v>913</v>
      </c>
      <c r="G77" s="9">
        <v>922</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46" t="s">
        <v>94</v>
      </c>
      <c r="AS77" s="11" t="s">
        <v>193</v>
      </c>
      <c r="AT77" s="10" t="s">
        <v>194</v>
      </c>
      <c r="AU77" s="11" t="s">
        <v>111</v>
      </c>
    </row>
    <row r="78" spans="1:47" x14ac:dyDescent="0.2">
      <c r="A78" s="113">
        <v>942</v>
      </c>
      <c r="B78" s="131" t="s">
        <v>531</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46" t="s">
        <v>95</v>
      </c>
      <c r="AS78" s="11" t="s">
        <v>247</v>
      </c>
      <c r="AT78" s="11" t="s">
        <v>248</v>
      </c>
      <c r="AU78" s="11" t="s">
        <v>111</v>
      </c>
    </row>
    <row r="79" spans="1:47" x14ac:dyDescent="0.2">
      <c r="A79" s="113">
        <v>957</v>
      </c>
      <c r="B79" s="131" t="s">
        <v>531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row>
    <row r="80" spans="1:47" x14ac:dyDescent="0.2">
      <c r="A80" s="113">
        <v>960</v>
      </c>
      <c r="B80" s="131" t="s">
        <v>531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row>
    <row r="81" spans="1:43" x14ac:dyDescent="0.2">
      <c r="A81" s="113">
        <v>961</v>
      </c>
      <c r="B81" s="131" t="s">
        <v>531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row>
    <row r="82" spans="1:43" x14ac:dyDescent="0.2">
      <c r="A82" s="146">
        <v>977</v>
      </c>
      <c r="B82" s="131" t="s">
        <v>531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row>
  </sheetData>
  <sheetProtection selectLockedCells="1" selectUnlockedCells="1"/>
  <autoFilter ref="A5:AU79" xr:uid="{00000000-0009-0000-0000-000003000000}"/>
  <conditionalFormatting sqref="AU6:AU8 AT9 AU10:AU14 AT15 AU16:AU26 AT27 AU28:AU67 AT68 AU69 AS70 AU71:AU78">
    <cfRule type="cellIs" dxfId="5" priority="4" stopIfTrue="1" operator="equal">
      <formula>"CU"</formula>
    </cfRule>
    <cfRule type="cellIs" dxfId="4" priority="5" stopIfTrue="1" operator="equal">
      <formula>"Corrections"</formula>
    </cfRule>
    <cfRule type="cellIs" dxfId="3" priority="6" stopIfTrue="1" operator="equal">
      <formula>"VCCS"</formula>
    </cfRule>
  </conditionalFormatting>
  <conditionalFormatting sqref="AU79:AU91">
    <cfRule type="cellIs" dxfId="2" priority="1" stopIfTrue="1" operator="equal">
      <formula>"Higher Ed"</formula>
    </cfRule>
    <cfRule type="cellIs" dxfId="1" priority="2" stopIfTrue="1" operator="equal">
      <formula>"Corrections"</formula>
    </cfRule>
    <cfRule type="cellIs" dxfId="0" priority="3" stopIfTrue="1" operator="equal">
      <formula>"VCCS"</formula>
    </cfRule>
  </conditionalFormatting>
  <hyperlinks>
    <hyperlink ref="AS9" r:id="rId1" xr:uid="{00000000-0004-0000-0300-000000000000}"/>
  </hyperlinks>
  <pageMargins left="0.5" right="0.5" top="0.5" bottom="0.5" header="0.5" footer="0.5"/>
  <pageSetup pageOrder="overThenDown"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12"/>
  <sheetViews>
    <sheetView topLeftCell="A186" workbookViewId="0">
      <selection activeCell="A212" sqref="A212:E212"/>
    </sheetView>
  </sheetViews>
  <sheetFormatPr defaultColWidth="10.33203125" defaultRowHeight="13.2" x14ac:dyDescent="0.25"/>
  <cols>
    <col min="1" max="1" width="5.33203125" style="51" customWidth="1"/>
    <col min="2" max="2" width="7.33203125" style="51" customWidth="1"/>
    <col min="3" max="3" width="81.44140625" style="51" bestFit="1" customWidth="1"/>
    <col min="4" max="4" width="8.5546875" style="51" customWidth="1"/>
    <col min="5" max="5" width="10.33203125" style="51"/>
    <col min="6" max="6" width="26.6640625" style="51" bestFit="1" customWidth="1"/>
    <col min="7" max="7" width="26.88671875" style="51" customWidth="1"/>
    <col min="8" max="8" width="16.44140625" style="51" customWidth="1"/>
    <col min="9" max="9" width="90.33203125" style="51" customWidth="1"/>
    <col min="10" max="16384" width="10.33203125" style="51"/>
  </cols>
  <sheetData>
    <row r="1" spans="1:9" ht="33" customHeight="1" x14ac:dyDescent="0.25">
      <c r="A1" s="103" t="s">
        <v>342</v>
      </c>
      <c r="B1" s="47" t="s">
        <v>362</v>
      </c>
      <c r="C1" s="53" t="s">
        <v>17</v>
      </c>
      <c r="D1" s="54" t="s">
        <v>343</v>
      </c>
      <c r="E1" s="48" t="s">
        <v>363</v>
      </c>
      <c r="F1" s="55" t="s">
        <v>318</v>
      </c>
      <c r="G1" s="104" t="s">
        <v>500</v>
      </c>
      <c r="H1" s="105" t="s">
        <v>319</v>
      </c>
      <c r="I1" s="106"/>
    </row>
    <row r="2" spans="1:9" x14ac:dyDescent="0.25">
      <c r="A2" s="113">
        <v>100</v>
      </c>
      <c r="B2" s="113">
        <v>10000</v>
      </c>
      <c r="C2" s="59" t="s">
        <v>364</v>
      </c>
      <c r="D2" s="113">
        <v>100</v>
      </c>
      <c r="E2" s="113">
        <v>10000</v>
      </c>
      <c r="F2" s="59" t="s">
        <v>420</v>
      </c>
      <c r="G2" s="108"/>
      <c r="H2" s="109" t="s">
        <v>501</v>
      </c>
      <c r="I2" s="110"/>
    </row>
    <row r="3" spans="1:9" ht="21" x14ac:dyDescent="0.25">
      <c r="A3" s="113">
        <v>101</v>
      </c>
      <c r="B3" s="113">
        <v>10100</v>
      </c>
      <c r="C3" s="59" t="s">
        <v>19</v>
      </c>
      <c r="D3" s="113">
        <v>101</v>
      </c>
      <c r="E3" s="113">
        <v>10100</v>
      </c>
      <c r="F3" s="59" t="s">
        <v>398</v>
      </c>
      <c r="G3" s="108"/>
      <c r="H3" s="149">
        <v>167</v>
      </c>
      <c r="I3" s="150" t="s">
        <v>557</v>
      </c>
    </row>
    <row r="4" spans="1:9" x14ac:dyDescent="0.25">
      <c r="A4" s="113">
        <v>103</v>
      </c>
      <c r="B4" s="113">
        <v>10300</v>
      </c>
      <c r="C4" s="59" t="s">
        <v>20</v>
      </c>
      <c r="D4" s="113">
        <v>111</v>
      </c>
      <c r="E4" s="113">
        <v>11100</v>
      </c>
      <c r="F4" s="59" t="s">
        <v>405</v>
      </c>
      <c r="G4" s="111"/>
      <c r="H4" s="149">
        <v>327</v>
      </c>
      <c r="I4" s="150" t="s">
        <v>558</v>
      </c>
    </row>
    <row r="5" spans="1:9" x14ac:dyDescent="0.25">
      <c r="A5" s="113">
        <v>105</v>
      </c>
      <c r="B5" s="113">
        <v>10500</v>
      </c>
      <c r="C5" s="59" t="s">
        <v>307</v>
      </c>
      <c r="D5" s="113">
        <v>101</v>
      </c>
      <c r="E5" s="113">
        <v>10100</v>
      </c>
      <c r="F5" s="59" t="s">
        <v>398</v>
      </c>
      <c r="G5" s="111"/>
      <c r="H5" s="149">
        <v>883</v>
      </c>
      <c r="I5" s="112" t="s">
        <v>559</v>
      </c>
    </row>
    <row r="6" spans="1:9" x14ac:dyDescent="0.25">
      <c r="A6" s="113">
        <v>107</v>
      </c>
      <c r="B6" s="113">
        <v>10700</v>
      </c>
      <c r="C6" s="59" t="s">
        <v>21</v>
      </c>
      <c r="D6" s="113">
        <v>107</v>
      </c>
      <c r="E6" s="113">
        <v>10700</v>
      </c>
      <c r="F6" s="59" t="s">
        <v>560</v>
      </c>
      <c r="G6" s="111"/>
      <c r="H6" s="149">
        <v>977</v>
      </c>
      <c r="I6" s="59" t="s">
        <v>561</v>
      </c>
    </row>
    <row r="7" spans="1:9" x14ac:dyDescent="0.25">
      <c r="A7" s="113">
        <v>108</v>
      </c>
      <c r="B7" s="113">
        <v>10800</v>
      </c>
      <c r="C7" s="59" t="s">
        <v>22</v>
      </c>
      <c r="D7" s="113">
        <v>107</v>
      </c>
      <c r="E7" s="113">
        <v>10700</v>
      </c>
      <c r="F7" s="59" t="s">
        <v>560</v>
      </c>
      <c r="G7" s="111"/>
    </row>
    <row r="8" spans="1:9" x14ac:dyDescent="0.25">
      <c r="A8" s="113">
        <v>109</v>
      </c>
      <c r="B8" s="113">
        <v>10900</v>
      </c>
      <c r="C8" s="59" t="s">
        <v>292</v>
      </c>
      <c r="D8" s="113">
        <v>109</v>
      </c>
      <c r="E8" s="113">
        <v>10900</v>
      </c>
      <c r="F8" s="59" t="s">
        <v>320</v>
      </c>
      <c r="G8" s="111"/>
    </row>
    <row r="9" spans="1:9" x14ac:dyDescent="0.25">
      <c r="A9" s="113">
        <v>110</v>
      </c>
      <c r="B9" s="113">
        <v>11000</v>
      </c>
      <c r="C9" s="59" t="s">
        <v>345</v>
      </c>
      <c r="D9" s="113">
        <v>110</v>
      </c>
      <c r="E9" s="113">
        <v>11000</v>
      </c>
      <c r="F9" s="59" t="s">
        <v>389</v>
      </c>
      <c r="G9" s="111"/>
      <c r="H9" s="109" t="s">
        <v>502</v>
      </c>
    </row>
    <row r="10" spans="1:9" x14ac:dyDescent="0.25">
      <c r="A10" s="113">
        <v>111</v>
      </c>
      <c r="B10" s="113">
        <v>11100</v>
      </c>
      <c r="C10" s="59" t="s">
        <v>23</v>
      </c>
      <c r="D10" s="113">
        <v>111</v>
      </c>
      <c r="E10" s="113">
        <v>11100</v>
      </c>
      <c r="F10" s="59" t="s">
        <v>405</v>
      </c>
      <c r="G10" s="111"/>
      <c r="H10" s="151">
        <v>128</v>
      </c>
      <c r="I10" s="152" t="s">
        <v>562</v>
      </c>
    </row>
    <row r="11" spans="1:9" x14ac:dyDescent="0.25">
      <c r="A11" s="113">
        <v>112</v>
      </c>
      <c r="B11" s="113">
        <v>11200</v>
      </c>
      <c r="C11" s="59" t="s">
        <v>24</v>
      </c>
      <c r="D11" s="113">
        <v>111</v>
      </c>
      <c r="E11" s="113">
        <v>11100</v>
      </c>
      <c r="F11" s="59" t="s">
        <v>405</v>
      </c>
      <c r="G11" s="111"/>
      <c r="H11" s="58"/>
      <c r="I11" s="153"/>
    </row>
    <row r="12" spans="1:9" x14ac:dyDescent="0.25">
      <c r="A12" s="113">
        <v>113</v>
      </c>
      <c r="B12" s="113">
        <v>11300</v>
      </c>
      <c r="C12" s="59" t="s">
        <v>25</v>
      </c>
      <c r="D12" s="113">
        <v>111</v>
      </c>
      <c r="E12" s="113">
        <v>11100</v>
      </c>
      <c r="F12" s="59" t="s">
        <v>405</v>
      </c>
      <c r="G12" s="111"/>
    </row>
    <row r="13" spans="1:9" x14ac:dyDescent="0.25">
      <c r="A13" s="113">
        <v>114</v>
      </c>
      <c r="B13" s="113">
        <v>11400</v>
      </c>
      <c r="C13" s="59" t="s">
        <v>26</v>
      </c>
      <c r="D13" s="113">
        <v>111</v>
      </c>
      <c r="E13" s="113">
        <v>11100</v>
      </c>
      <c r="F13" s="59" t="s">
        <v>405</v>
      </c>
      <c r="G13" s="111"/>
    </row>
    <row r="14" spans="1:9" x14ac:dyDescent="0.25">
      <c r="A14" s="113">
        <v>115</v>
      </c>
      <c r="B14" s="113">
        <v>11500</v>
      </c>
      <c r="C14" s="59" t="s">
        <v>399</v>
      </c>
      <c r="D14" s="113">
        <v>111</v>
      </c>
      <c r="E14" s="113">
        <v>11100</v>
      </c>
      <c r="F14" s="59" t="s">
        <v>405</v>
      </c>
      <c r="G14" s="111"/>
      <c r="H14" s="109" t="s">
        <v>406</v>
      </c>
    </row>
    <row r="15" spans="1:9" x14ac:dyDescent="0.25">
      <c r="A15" s="113">
        <v>116</v>
      </c>
      <c r="B15" s="113">
        <v>11600</v>
      </c>
      <c r="C15" s="59" t="s">
        <v>27</v>
      </c>
      <c r="D15" s="113">
        <v>111</v>
      </c>
      <c r="E15" s="113">
        <v>11100</v>
      </c>
      <c r="F15" s="59" t="s">
        <v>405</v>
      </c>
      <c r="G15" s="111"/>
      <c r="H15" s="113" t="s">
        <v>563</v>
      </c>
      <c r="I15" s="59" t="s">
        <v>291</v>
      </c>
    </row>
    <row r="16" spans="1:9" x14ac:dyDescent="0.25">
      <c r="A16" s="113">
        <v>117</v>
      </c>
      <c r="B16" s="113">
        <v>11700</v>
      </c>
      <c r="C16" s="59" t="s">
        <v>28</v>
      </c>
      <c r="D16" s="113">
        <v>117</v>
      </c>
      <c r="E16" s="113">
        <v>11700</v>
      </c>
      <c r="F16" s="59" t="s">
        <v>346</v>
      </c>
      <c r="G16" s="111"/>
      <c r="H16" s="107">
        <v>870</v>
      </c>
      <c r="I16" s="59" t="s">
        <v>259</v>
      </c>
    </row>
    <row r="17" spans="1:9" x14ac:dyDescent="0.25">
      <c r="A17" s="113">
        <v>119</v>
      </c>
      <c r="B17" s="113">
        <v>11900</v>
      </c>
      <c r="C17" s="59" t="s">
        <v>367</v>
      </c>
      <c r="D17" s="113">
        <v>119</v>
      </c>
      <c r="E17" s="113">
        <v>11900</v>
      </c>
      <c r="F17" s="59" t="s">
        <v>503</v>
      </c>
      <c r="G17" s="111"/>
      <c r="H17" s="122">
        <v>971</v>
      </c>
      <c r="I17" s="59" t="s">
        <v>97</v>
      </c>
    </row>
    <row r="18" spans="1:9" x14ac:dyDescent="0.25">
      <c r="A18" s="113">
        <v>121</v>
      </c>
      <c r="B18" s="113">
        <v>12100</v>
      </c>
      <c r="C18" s="59" t="s">
        <v>29</v>
      </c>
      <c r="D18" s="113">
        <v>119</v>
      </c>
      <c r="E18" s="113">
        <v>11900</v>
      </c>
      <c r="F18" s="59" t="s">
        <v>503</v>
      </c>
      <c r="G18" s="111"/>
      <c r="H18" s="113">
        <v>980</v>
      </c>
      <c r="I18" s="59" t="s">
        <v>415</v>
      </c>
    </row>
    <row r="19" spans="1:9" x14ac:dyDescent="0.25">
      <c r="A19" s="113">
        <v>122</v>
      </c>
      <c r="B19" s="113">
        <v>12200</v>
      </c>
      <c r="C19" s="59" t="s">
        <v>30</v>
      </c>
      <c r="D19" s="113">
        <v>122</v>
      </c>
      <c r="E19" s="113">
        <v>12200</v>
      </c>
      <c r="F19" s="59" t="s">
        <v>321</v>
      </c>
      <c r="G19" s="111"/>
      <c r="H19" s="113">
        <v>989</v>
      </c>
      <c r="I19" s="59" t="s">
        <v>344</v>
      </c>
    </row>
    <row r="20" spans="1:9" x14ac:dyDescent="0.25">
      <c r="A20" s="113">
        <v>123</v>
      </c>
      <c r="B20" s="113">
        <v>12300</v>
      </c>
      <c r="C20" s="59" t="s">
        <v>31</v>
      </c>
      <c r="D20" s="113">
        <v>123</v>
      </c>
      <c r="E20" s="113">
        <v>12300</v>
      </c>
      <c r="F20" s="59" t="s">
        <v>421</v>
      </c>
      <c r="G20" s="108"/>
      <c r="H20" s="113">
        <v>995</v>
      </c>
      <c r="I20" s="59" t="s">
        <v>385</v>
      </c>
    </row>
    <row r="21" spans="1:9" x14ac:dyDescent="0.25">
      <c r="A21" s="113">
        <v>125</v>
      </c>
      <c r="B21" s="113">
        <v>12500</v>
      </c>
      <c r="C21" s="59" t="s">
        <v>32</v>
      </c>
      <c r="D21" s="113">
        <v>111</v>
      </c>
      <c r="E21" s="113">
        <v>11100</v>
      </c>
      <c r="F21" s="59" t="s">
        <v>405</v>
      </c>
      <c r="G21" s="111"/>
      <c r="H21" s="109" t="s">
        <v>506</v>
      </c>
      <c r="I21" s="118"/>
    </row>
    <row r="22" spans="1:9" x14ac:dyDescent="0.25">
      <c r="A22" s="113">
        <v>127</v>
      </c>
      <c r="B22" s="113">
        <v>12700</v>
      </c>
      <c r="C22" s="59" t="s">
        <v>33</v>
      </c>
      <c r="D22" s="113">
        <v>127</v>
      </c>
      <c r="E22" s="113">
        <v>12700</v>
      </c>
      <c r="F22" s="59" t="s">
        <v>564</v>
      </c>
      <c r="G22" s="111"/>
      <c r="H22" s="113">
        <v>14800</v>
      </c>
      <c r="I22" s="59" t="s">
        <v>39</v>
      </c>
    </row>
    <row r="23" spans="1:9" x14ac:dyDescent="0.25">
      <c r="A23" s="114">
        <v>128</v>
      </c>
      <c r="B23" s="114">
        <v>12800</v>
      </c>
      <c r="C23" s="115" t="s">
        <v>565</v>
      </c>
      <c r="D23" s="114">
        <v>912</v>
      </c>
      <c r="E23" s="114">
        <v>91200</v>
      </c>
      <c r="F23" s="115" t="s">
        <v>322</v>
      </c>
      <c r="G23" s="154" t="s">
        <v>508</v>
      </c>
      <c r="H23" s="113">
        <v>85600</v>
      </c>
      <c r="I23" s="59" t="s">
        <v>445</v>
      </c>
    </row>
    <row r="24" spans="1:9" x14ac:dyDescent="0.25">
      <c r="A24" s="113">
        <v>129</v>
      </c>
      <c r="B24" s="113">
        <v>12900</v>
      </c>
      <c r="C24" s="59" t="s">
        <v>34</v>
      </c>
      <c r="D24" s="113">
        <v>129</v>
      </c>
      <c r="E24" s="113">
        <v>12900</v>
      </c>
      <c r="F24" s="59" t="s">
        <v>504</v>
      </c>
      <c r="G24" s="111"/>
      <c r="H24" s="155"/>
      <c r="I24" s="118"/>
    </row>
    <row r="25" spans="1:9" x14ac:dyDescent="0.25">
      <c r="A25" s="113">
        <v>132</v>
      </c>
      <c r="B25" s="113">
        <v>13200</v>
      </c>
      <c r="C25" s="59" t="s">
        <v>286</v>
      </c>
      <c r="D25" s="113">
        <v>132</v>
      </c>
      <c r="E25" s="113">
        <v>13200</v>
      </c>
      <c r="F25" s="59" t="s">
        <v>368</v>
      </c>
      <c r="G25" s="111"/>
      <c r="H25" s="155"/>
      <c r="I25" s="118"/>
    </row>
    <row r="26" spans="1:9" x14ac:dyDescent="0.25">
      <c r="A26" s="113">
        <v>133</v>
      </c>
      <c r="B26" s="113">
        <v>13300</v>
      </c>
      <c r="C26" s="59" t="s">
        <v>35</v>
      </c>
      <c r="D26" s="113">
        <v>133</v>
      </c>
      <c r="E26" s="113">
        <v>13300</v>
      </c>
      <c r="F26" s="59" t="s">
        <v>323</v>
      </c>
      <c r="G26" s="111"/>
      <c r="H26" s="155"/>
      <c r="I26" s="153"/>
    </row>
    <row r="27" spans="1:9" x14ac:dyDescent="0.25">
      <c r="A27" s="113">
        <v>136</v>
      </c>
      <c r="B27" s="113">
        <v>13600</v>
      </c>
      <c r="C27" s="59" t="s">
        <v>36</v>
      </c>
      <c r="D27" s="113">
        <v>136</v>
      </c>
      <c r="E27" s="113">
        <v>13600</v>
      </c>
      <c r="F27" s="59" t="s">
        <v>505</v>
      </c>
      <c r="G27" s="111"/>
    </row>
    <row r="28" spans="1:9" x14ac:dyDescent="0.25">
      <c r="A28" s="113">
        <v>140</v>
      </c>
      <c r="B28" s="113">
        <v>14000</v>
      </c>
      <c r="C28" s="59" t="s">
        <v>37</v>
      </c>
      <c r="D28" s="113">
        <v>140</v>
      </c>
      <c r="E28" s="113">
        <v>14000</v>
      </c>
      <c r="F28" s="59" t="s">
        <v>566</v>
      </c>
      <c r="G28" s="111"/>
      <c r="I28" s="110"/>
    </row>
    <row r="29" spans="1:9" ht="31.2" x14ac:dyDescent="0.25">
      <c r="A29" s="113">
        <v>141</v>
      </c>
      <c r="B29" s="113">
        <v>14100</v>
      </c>
      <c r="C29" s="59" t="s">
        <v>369</v>
      </c>
      <c r="D29" s="113">
        <v>141</v>
      </c>
      <c r="E29" s="113">
        <v>14100</v>
      </c>
      <c r="F29" s="59" t="s">
        <v>324</v>
      </c>
      <c r="G29" s="117" t="s">
        <v>400</v>
      </c>
      <c r="H29" s="116"/>
      <c r="I29" s="110"/>
    </row>
    <row r="30" spans="1:9" ht="42" customHeight="1" x14ac:dyDescent="0.25">
      <c r="A30" s="113">
        <v>142</v>
      </c>
      <c r="B30" s="113">
        <v>14200</v>
      </c>
      <c r="C30" s="59" t="s">
        <v>287</v>
      </c>
      <c r="D30" s="113">
        <v>107</v>
      </c>
      <c r="E30" s="113">
        <v>10700</v>
      </c>
      <c r="F30" s="59" t="s">
        <v>560</v>
      </c>
      <c r="G30" s="111"/>
      <c r="H30" s="156"/>
      <c r="I30" s="118"/>
    </row>
    <row r="31" spans="1:9" x14ac:dyDescent="0.25">
      <c r="A31" s="113">
        <v>143</v>
      </c>
      <c r="B31" s="113">
        <v>14300</v>
      </c>
      <c r="C31" s="59" t="s">
        <v>370</v>
      </c>
      <c r="D31" s="113">
        <v>141</v>
      </c>
      <c r="E31" s="113">
        <v>14100</v>
      </c>
      <c r="F31" s="59" t="s">
        <v>324</v>
      </c>
      <c r="G31" s="111"/>
      <c r="H31" s="58"/>
      <c r="I31" s="118"/>
    </row>
    <row r="32" spans="1:9" x14ac:dyDescent="0.25">
      <c r="A32" s="113">
        <v>145</v>
      </c>
      <c r="B32" s="113">
        <v>14500</v>
      </c>
      <c r="C32" s="59" t="s">
        <v>507</v>
      </c>
      <c r="D32" s="113">
        <v>107</v>
      </c>
      <c r="E32" s="113">
        <v>10700</v>
      </c>
      <c r="F32" s="59" t="s">
        <v>560</v>
      </c>
      <c r="G32" s="111"/>
      <c r="H32" s="58"/>
      <c r="I32" s="118"/>
    </row>
    <row r="33" spans="1:9" x14ac:dyDescent="0.25">
      <c r="A33" s="113">
        <v>146</v>
      </c>
      <c r="B33" s="113">
        <v>14600</v>
      </c>
      <c r="C33" s="59" t="s">
        <v>38</v>
      </c>
      <c r="D33" s="113">
        <v>146</v>
      </c>
      <c r="E33" s="113">
        <v>14600</v>
      </c>
      <c r="F33" s="59" t="s">
        <v>422</v>
      </c>
      <c r="G33" s="111"/>
      <c r="H33" s="58"/>
      <c r="I33" s="118"/>
    </row>
    <row r="34" spans="1:9" x14ac:dyDescent="0.25">
      <c r="A34" s="113">
        <v>147</v>
      </c>
      <c r="B34" s="113">
        <v>14700</v>
      </c>
      <c r="C34" s="59" t="s">
        <v>288</v>
      </c>
      <c r="D34" s="113">
        <v>151</v>
      </c>
      <c r="E34" s="113">
        <v>15100</v>
      </c>
      <c r="F34" s="59" t="s">
        <v>407</v>
      </c>
      <c r="G34" s="108"/>
      <c r="H34" s="58"/>
      <c r="I34" s="118"/>
    </row>
    <row r="35" spans="1:9" x14ac:dyDescent="0.25">
      <c r="A35" s="113">
        <v>148</v>
      </c>
      <c r="B35" s="113">
        <v>14800</v>
      </c>
      <c r="C35" s="59" t="s">
        <v>39</v>
      </c>
      <c r="D35" s="113">
        <v>151</v>
      </c>
      <c r="E35" s="113">
        <v>15100</v>
      </c>
      <c r="F35" s="59" t="s">
        <v>325</v>
      </c>
      <c r="G35" s="111" t="s">
        <v>567</v>
      </c>
    </row>
    <row r="36" spans="1:9" x14ac:dyDescent="0.25">
      <c r="A36" s="113">
        <v>149</v>
      </c>
      <c r="B36" s="113">
        <v>14900</v>
      </c>
      <c r="C36" s="59" t="s">
        <v>40</v>
      </c>
      <c r="D36" s="113">
        <v>129</v>
      </c>
      <c r="E36" s="113">
        <v>12900</v>
      </c>
      <c r="F36" s="59" t="s">
        <v>504</v>
      </c>
      <c r="G36" s="111"/>
    </row>
    <row r="37" spans="1:9" x14ac:dyDescent="0.25">
      <c r="A37" s="113">
        <v>151</v>
      </c>
      <c r="B37" s="113">
        <v>15100</v>
      </c>
      <c r="C37" s="59" t="s">
        <v>41</v>
      </c>
      <c r="D37" s="113">
        <v>151</v>
      </c>
      <c r="E37" s="113">
        <v>15100</v>
      </c>
      <c r="F37" s="59" t="s">
        <v>325</v>
      </c>
      <c r="G37" s="111"/>
    </row>
    <row r="38" spans="1:9" x14ac:dyDescent="0.25">
      <c r="A38" s="113">
        <v>152</v>
      </c>
      <c r="B38" s="113">
        <v>15200</v>
      </c>
      <c r="C38" s="59" t="s">
        <v>42</v>
      </c>
      <c r="D38" s="113">
        <v>152</v>
      </c>
      <c r="E38" s="113">
        <v>15200</v>
      </c>
      <c r="F38" s="59" t="s">
        <v>326</v>
      </c>
      <c r="G38" s="111"/>
    </row>
    <row r="39" spans="1:9" x14ac:dyDescent="0.25">
      <c r="A39" s="113">
        <v>154</v>
      </c>
      <c r="B39" s="113">
        <v>15400</v>
      </c>
      <c r="C39" s="59" t="s">
        <v>43</v>
      </c>
      <c r="D39" s="113">
        <v>154</v>
      </c>
      <c r="E39" s="113">
        <v>15400</v>
      </c>
      <c r="F39" s="59" t="s">
        <v>423</v>
      </c>
      <c r="G39" s="111"/>
    </row>
    <row r="40" spans="1:9" x14ac:dyDescent="0.25">
      <c r="A40" s="113">
        <v>155</v>
      </c>
      <c r="B40" s="113">
        <v>15500</v>
      </c>
      <c r="C40" s="59" t="s">
        <v>44</v>
      </c>
      <c r="D40" s="113">
        <v>152</v>
      </c>
      <c r="E40" s="113">
        <v>15200</v>
      </c>
      <c r="F40" s="59" t="s">
        <v>326</v>
      </c>
      <c r="G40" s="111"/>
    </row>
    <row r="41" spans="1:9" x14ac:dyDescent="0.25">
      <c r="A41" s="113">
        <v>156</v>
      </c>
      <c r="B41" s="113">
        <v>15600</v>
      </c>
      <c r="C41" s="59" t="s">
        <v>45</v>
      </c>
      <c r="D41" s="113">
        <v>156</v>
      </c>
      <c r="E41" s="113">
        <v>15600</v>
      </c>
      <c r="F41" s="59" t="s">
        <v>568</v>
      </c>
      <c r="G41" s="111"/>
      <c r="H41" s="58"/>
      <c r="I41" s="118"/>
    </row>
    <row r="42" spans="1:9" x14ac:dyDescent="0.25">
      <c r="A42" s="113">
        <v>157</v>
      </c>
      <c r="B42" s="113">
        <v>15700</v>
      </c>
      <c r="C42" s="59" t="s">
        <v>46</v>
      </c>
      <c r="D42" s="113">
        <v>157</v>
      </c>
      <c r="E42" s="113">
        <v>15700</v>
      </c>
      <c r="F42" s="59" t="s">
        <v>371</v>
      </c>
      <c r="G42" s="111"/>
      <c r="H42" s="58"/>
      <c r="I42" s="118"/>
    </row>
    <row r="43" spans="1:9" x14ac:dyDescent="0.25">
      <c r="A43" s="113">
        <v>158</v>
      </c>
      <c r="B43" s="113">
        <v>15800</v>
      </c>
      <c r="C43" s="59" t="s">
        <v>47</v>
      </c>
      <c r="D43" s="113">
        <v>158</v>
      </c>
      <c r="E43" s="113">
        <v>15800</v>
      </c>
      <c r="F43" s="59" t="s">
        <v>509</v>
      </c>
      <c r="G43" s="111"/>
      <c r="H43" s="119"/>
      <c r="I43" s="110"/>
    </row>
    <row r="44" spans="1:9" x14ac:dyDescent="0.25">
      <c r="A44" s="113">
        <v>160</v>
      </c>
      <c r="B44" s="113">
        <v>16000</v>
      </c>
      <c r="C44" s="59" t="s">
        <v>48</v>
      </c>
      <c r="D44" s="113">
        <v>111</v>
      </c>
      <c r="E44" s="113">
        <v>11100</v>
      </c>
      <c r="F44" s="59" t="s">
        <v>405</v>
      </c>
      <c r="G44" s="111"/>
      <c r="H44" s="119"/>
      <c r="I44" s="110"/>
    </row>
    <row r="45" spans="1:9" x14ac:dyDescent="0.25">
      <c r="A45" s="113">
        <v>161</v>
      </c>
      <c r="B45" s="113">
        <v>16100</v>
      </c>
      <c r="C45" s="59" t="s">
        <v>49</v>
      </c>
      <c r="D45" s="113">
        <v>161</v>
      </c>
      <c r="E45" s="113">
        <v>16100</v>
      </c>
      <c r="F45" s="59" t="s">
        <v>327</v>
      </c>
      <c r="G45" s="111"/>
      <c r="H45" s="116"/>
      <c r="I45" s="110"/>
    </row>
    <row r="46" spans="1:9" x14ac:dyDescent="0.25">
      <c r="A46" s="113">
        <v>162</v>
      </c>
      <c r="B46" s="113">
        <v>16200</v>
      </c>
      <c r="C46" s="59" t="s">
        <v>50</v>
      </c>
      <c r="D46" s="113">
        <v>151</v>
      </c>
      <c r="E46" s="113">
        <v>15100</v>
      </c>
      <c r="F46" s="59" t="s">
        <v>325</v>
      </c>
      <c r="G46" s="108"/>
      <c r="H46" s="119"/>
      <c r="I46" s="110"/>
    </row>
    <row r="47" spans="1:9" x14ac:dyDescent="0.25">
      <c r="A47" s="157">
        <v>164</v>
      </c>
      <c r="B47" s="113">
        <v>16400</v>
      </c>
      <c r="C47" s="59" t="s">
        <v>365</v>
      </c>
      <c r="D47" s="113">
        <v>129</v>
      </c>
      <c r="E47" s="113">
        <v>12900</v>
      </c>
      <c r="F47" s="59" t="s">
        <v>504</v>
      </c>
      <c r="G47" s="111"/>
      <c r="H47" s="119"/>
      <c r="I47" s="110"/>
    </row>
    <row r="48" spans="1:9" x14ac:dyDescent="0.25">
      <c r="A48" s="113">
        <v>165</v>
      </c>
      <c r="B48" s="113">
        <v>16500</v>
      </c>
      <c r="C48" s="59" t="s">
        <v>347</v>
      </c>
      <c r="D48" s="113">
        <v>165</v>
      </c>
      <c r="E48" s="113">
        <v>16500</v>
      </c>
      <c r="F48" s="59" t="s">
        <v>372</v>
      </c>
      <c r="G48" s="111"/>
      <c r="H48" s="116"/>
      <c r="I48" s="110"/>
    </row>
    <row r="49" spans="1:9" x14ac:dyDescent="0.25">
      <c r="A49" s="113">
        <v>166</v>
      </c>
      <c r="B49" s="113">
        <v>16600</v>
      </c>
      <c r="C49" s="59" t="s">
        <v>51</v>
      </c>
      <c r="D49" s="113">
        <v>119</v>
      </c>
      <c r="E49" s="113">
        <v>11900</v>
      </c>
      <c r="F49" s="59" t="s">
        <v>503</v>
      </c>
      <c r="G49" s="111"/>
      <c r="H49" s="110"/>
      <c r="I49" s="110"/>
    </row>
    <row r="50" spans="1:9" x14ac:dyDescent="0.25">
      <c r="A50" s="113">
        <v>167</v>
      </c>
      <c r="B50" s="113">
        <v>16700</v>
      </c>
      <c r="C50" s="59" t="s">
        <v>551</v>
      </c>
      <c r="D50" s="107">
        <v>167</v>
      </c>
      <c r="E50" s="107">
        <v>16700</v>
      </c>
      <c r="F50" s="59" t="s">
        <v>569</v>
      </c>
      <c r="G50" s="111" t="s">
        <v>570</v>
      </c>
      <c r="H50" s="110"/>
      <c r="I50" s="110"/>
    </row>
    <row r="51" spans="1:9" x14ac:dyDescent="0.25">
      <c r="A51" s="113">
        <v>171</v>
      </c>
      <c r="B51" s="113">
        <v>17100</v>
      </c>
      <c r="C51" s="59" t="s">
        <v>52</v>
      </c>
      <c r="D51" s="113">
        <v>171</v>
      </c>
      <c r="E51" s="113">
        <v>17100</v>
      </c>
      <c r="F51" s="59" t="s">
        <v>571</v>
      </c>
      <c r="G51" s="111"/>
      <c r="H51" s="110"/>
      <c r="I51" s="110"/>
    </row>
    <row r="52" spans="1:9" x14ac:dyDescent="0.25">
      <c r="A52" s="113">
        <v>172</v>
      </c>
      <c r="B52" s="113">
        <v>17200</v>
      </c>
      <c r="C52" s="59" t="s">
        <v>289</v>
      </c>
      <c r="D52" s="113">
        <v>172</v>
      </c>
      <c r="E52" s="113">
        <v>17200</v>
      </c>
      <c r="F52" s="59" t="s">
        <v>510</v>
      </c>
      <c r="G52" s="111"/>
      <c r="H52" s="116"/>
      <c r="I52" s="110"/>
    </row>
    <row r="53" spans="1:9" x14ac:dyDescent="0.25">
      <c r="A53" s="113">
        <v>174</v>
      </c>
      <c r="B53" s="113">
        <v>17400</v>
      </c>
      <c r="C53" s="59" t="s">
        <v>53</v>
      </c>
      <c r="D53" s="113">
        <v>174</v>
      </c>
      <c r="E53" s="113">
        <v>17400</v>
      </c>
      <c r="F53" s="59" t="s">
        <v>401</v>
      </c>
      <c r="G53" s="108"/>
      <c r="H53" s="119"/>
      <c r="I53" s="110"/>
    </row>
    <row r="54" spans="1:9" x14ac:dyDescent="0.25">
      <c r="A54" s="113">
        <v>180</v>
      </c>
      <c r="B54" s="113">
        <v>18000</v>
      </c>
      <c r="C54" s="59" t="s">
        <v>54</v>
      </c>
      <c r="D54" s="113">
        <v>119</v>
      </c>
      <c r="E54" s="157">
        <v>11900</v>
      </c>
      <c r="F54" s="59" t="s">
        <v>503</v>
      </c>
      <c r="G54" s="111"/>
      <c r="H54" s="119"/>
      <c r="I54" s="110"/>
    </row>
    <row r="55" spans="1:9" x14ac:dyDescent="0.25">
      <c r="A55" s="113">
        <v>181</v>
      </c>
      <c r="B55" s="113">
        <v>18100</v>
      </c>
      <c r="C55" s="59" t="s">
        <v>55</v>
      </c>
      <c r="D55" s="113">
        <v>181</v>
      </c>
      <c r="E55" s="113">
        <v>18100</v>
      </c>
      <c r="F55" s="59" t="s">
        <v>572</v>
      </c>
      <c r="G55" s="108"/>
      <c r="H55" s="119"/>
      <c r="I55" s="118"/>
    </row>
    <row r="56" spans="1:9" x14ac:dyDescent="0.25">
      <c r="A56" s="113">
        <v>182</v>
      </c>
      <c r="B56" s="113">
        <v>18200</v>
      </c>
      <c r="C56" s="59" t="s">
        <v>56</v>
      </c>
      <c r="D56" s="113">
        <v>182</v>
      </c>
      <c r="E56" s="113">
        <v>18200</v>
      </c>
      <c r="F56" s="59" t="s">
        <v>511</v>
      </c>
      <c r="G56" s="111"/>
      <c r="H56" s="119"/>
      <c r="I56" s="110"/>
    </row>
    <row r="57" spans="1:9" x14ac:dyDescent="0.25">
      <c r="A57" s="113">
        <v>183</v>
      </c>
      <c r="B57" s="113">
        <v>18300</v>
      </c>
      <c r="C57" s="59" t="s">
        <v>512</v>
      </c>
      <c r="D57" s="113">
        <v>119</v>
      </c>
      <c r="E57" s="113">
        <v>11900</v>
      </c>
      <c r="F57" s="59" t="s">
        <v>503</v>
      </c>
      <c r="G57" s="111"/>
      <c r="H57" s="119"/>
      <c r="I57" s="110"/>
    </row>
    <row r="58" spans="1:9" x14ac:dyDescent="0.25">
      <c r="A58" s="113">
        <v>185</v>
      </c>
      <c r="B58" s="113">
        <v>18500</v>
      </c>
      <c r="C58" s="59" t="s">
        <v>57</v>
      </c>
      <c r="D58" s="113">
        <v>119</v>
      </c>
      <c r="E58" s="113">
        <v>11900</v>
      </c>
      <c r="F58" s="59" t="s">
        <v>503</v>
      </c>
      <c r="G58" s="111"/>
      <c r="I58" s="110"/>
    </row>
    <row r="59" spans="1:9" x14ac:dyDescent="0.25">
      <c r="A59" s="113">
        <v>186</v>
      </c>
      <c r="B59" s="113">
        <v>18600</v>
      </c>
      <c r="C59" s="59" t="s">
        <v>58</v>
      </c>
      <c r="D59" s="113">
        <v>119</v>
      </c>
      <c r="E59" s="113">
        <v>11900</v>
      </c>
      <c r="F59" s="59" t="s">
        <v>503</v>
      </c>
      <c r="G59" s="111"/>
      <c r="H59" s="119"/>
      <c r="I59" s="110"/>
    </row>
    <row r="60" spans="1:9" x14ac:dyDescent="0.25">
      <c r="A60" s="113">
        <v>187</v>
      </c>
      <c r="B60" s="113">
        <v>18700</v>
      </c>
      <c r="C60" s="59" t="s">
        <v>513</v>
      </c>
      <c r="D60" s="113">
        <v>119</v>
      </c>
      <c r="E60" s="113">
        <v>11900</v>
      </c>
      <c r="F60" s="59" t="s">
        <v>503</v>
      </c>
      <c r="G60" s="111"/>
      <c r="H60" s="119"/>
      <c r="I60" s="110"/>
    </row>
    <row r="61" spans="1:9" x14ac:dyDescent="0.25">
      <c r="A61" s="113">
        <v>188</v>
      </c>
      <c r="B61" s="113">
        <v>18800</v>
      </c>
      <c r="C61" s="59" t="s">
        <v>59</v>
      </c>
      <c r="D61" s="113">
        <v>119</v>
      </c>
      <c r="E61" s="113">
        <v>11900</v>
      </c>
      <c r="F61" s="59" t="s">
        <v>503</v>
      </c>
      <c r="G61" s="111"/>
      <c r="H61" s="119"/>
      <c r="I61" s="110"/>
    </row>
    <row r="62" spans="1:9" x14ac:dyDescent="0.25">
      <c r="A62" s="113">
        <v>190</v>
      </c>
      <c r="B62" s="113">
        <v>19000</v>
      </c>
      <c r="C62" s="59" t="s">
        <v>60</v>
      </c>
      <c r="D62" s="113">
        <v>119</v>
      </c>
      <c r="E62" s="113">
        <v>11900</v>
      </c>
      <c r="F62" s="59" t="s">
        <v>503</v>
      </c>
      <c r="G62" s="111"/>
      <c r="H62" s="110"/>
      <c r="I62" s="110"/>
    </row>
    <row r="63" spans="1:9" x14ac:dyDescent="0.25">
      <c r="A63" s="113">
        <v>191</v>
      </c>
      <c r="B63" s="113">
        <v>19100</v>
      </c>
      <c r="C63" s="59" t="s">
        <v>296</v>
      </c>
      <c r="D63" s="113">
        <v>191</v>
      </c>
      <c r="E63" s="113">
        <v>19100</v>
      </c>
      <c r="F63" s="59" t="s">
        <v>425</v>
      </c>
      <c r="G63" s="108"/>
      <c r="H63" s="116"/>
      <c r="I63" s="110"/>
    </row>
    <row r="64" spans="1:9" x14ac:dyDescent="0.25">
      <c r="A64" s="113">
        <v>192</v>
      </c>
      <c r="B64" s="113">
        <v>19200</v>
      </c>
      <c r="C64" s="59" t="s">
        <v>61</v>
      </c>
      <c r="D64" s="113">
        <v>119</v>
      </c>
      <c r="E64" s="113">
        <v>11900</v>
      </c>
      <c r="F64" s="59" t="s">
        <v>503</v>
      </c>
      <c r="G64" s="111"/>
      <c r="H64" s="116"/>
      <c r="I64" s="110"/>
    </row>
    <row r="65" spans="1:9" x14ac:dyDescent="0.25">
      <c r="A65" s="113">
        <v>193</v>
      </c>
      <c r="B65" s="113">
        <v>19300</v>
      </c>
      <c r="C65" s="59" t="s">
        <v>62</v>
      </c>
      <c r="D65" s="113">
        <v>119</v>
      </c>
      <c r="E65" s="113">
        <v>11900</v>
      </c>
      <c r="F65" s="59" t="s">
        <v>503</v>
      </c>
      <c r="G65" s="111"/>
      <c r="H65" s="119"/>
      <c r="I65" s="110"/>
    </row>
    <row r="66" spans="1:9" x14ac:dyDescent="0.25">
      <c r="A66" s="113">
        <v>194</v>
      </c>
      <c r="B66" s="113">
        <v>19400</v>
      </c>
      <c r="C66" s="59" t="s">
        <v>63</v>
      </c>
      <c r="D66" s="113">
        <v>194</v>
      </c>
      <c r="E66" s="113">
        <v>19400</v>
      </c>
      <c r="F66" s="59" t="s">
        <v>426</v>
      </c>
      <c r="G66" s="108"/>
      <c r="H66" s="119"/>
      <c r="I66" s="110"/>
    </row>
    <row r="67" spans="1:9" x14ac:dyDescent="0.25">
      <c r="A67" s="113">
        <v>195</v>
      </c>
      <c r="B67" s="113">
        <v>19500</v>
      </c>
      <c r="C67" s="59" t="s">
        <v>427</v>
      </c>
      <c r="D67" s="113">
        <v>119</v>
      </c>
      <c r="E67" s="113">
        <v>11900</v>
      </c>
      <c r="F67" s="59" t="s">
        <v>503</v>
      </c>
      <c r="G67" s="111"/>
      <c r="H67" s="119"/>
      <c r="I67" s="110"/>
    </row>
    <row r="68" spans="1:9" x14ac:dyDescent="0.25">
      <c r="A68" s="113">
        <v>197</v>
      </c>
      <c r="B68" s="113">
        <v>19700</v>
      </c>
      <c r="C68" s="59" t="s">
        <v>308</v>
      </c>
      <c r="D68" s="113">
        <v>201</v>
      </c>
      <c r="E68" s="113">
        <v>20100</v>
      </c>
      <c r="F68" s="59" t="s">
        <v>514</v>
      </c>
      <c r="G68" s="111"/>
      <c r="H68" s="119"/>
      <c r="I68" s="110"/>
    </row>
    <row r="69" spans="1:9" x14ac:dyDescent="0.25">
      <c r="A69" s="113">
        <v>199</v>
      </c>
      <c r="B69" s="113">
        <v>19900</v>
      </c>
      <c r="C69" s="59" t="s">
        <v>297</v>
      </c>
      <c r="D69" s="113">
        <v>199</v>
      </c>
      <c r="E69" s="113">
        <v>19900</v>
      </c>
      <c r="F69" s="59" t="s">
        <v>328</v>
      </c>
      <c r="G69" s="108"/>
      <c r="H69" s="118"/>
      <c r="I69" s="110"/>
    </row>
    <row r="70" spans="1:9" ht="31.2" x14ac:dyDescent="0.25">
      <c r="A70" s="113">
        <v>200</v>
      </c>
      <c r="B70" s="113">
        <v>20000</v>
      </c>
      <c r="C70" s="59" t="s">
        <v>373</v>
      </c>
      <c r="D70" s="113">
        <v>201</v>
      </c>
      <c r="E70" s="113">
        <v>20100</v>
      </c>
      <c r="F70" s="59" t="s">
        <v>514</v>
      </c>
      <c r="G70" s="142" t="s">
        <v>397</v>
      </c>
      <c r="H70" s="119"/>
      <c r="I70" s="110"/>
    </row>
    <row r="71" spans="1:9" x14ac:dyDescent="0.25">
      <c r="A71" s="113">
        <v>201</v>
      </c>
      <c r="B71" s="113">
        <v>20100</v>
      </c>
      <c r="C71" s="59" t="s">
        <v>390</v>
      </c>
      <c r="D71" s="113">
        <v>201</v>
      </c>
      <c r="E71" s="113">
        <v>20100</v>
      </c>
      <c r="F71" s="59" t="s">
        <v>514</v>
      </c>
      <c r="I71" s="110"/>
    </row>
    <row r="72" spans="1:9" x14ac:dyDescent="0.25">
      <c r="A72" s="113">
        <v>202</v>
      </c>
      <c r="B72" s="113">
        <v>20200</v>
      </c>
      <c r="C72" s="59" t="s">
        <v>64</v>
      </c>
      <c r="D72" s="113">
        <v>202</v>
      </c>
      <c r="E72" s="113">
        <v>20200</v>
      </c>
      <c r="F72" s="59" t="s">
        <v>573</v>
      </c>
      <c r="G72" s="111"/>
      <c r="H72" s="119"/>
      <c r="I72" s="110"/>
    </row>
    <row r="73" spans="1:9" x14ac:dyDescent="0.25">
      <c r="A73" s="113">
        <v>203</v>
      </c>
      <c r="B73" s="113">
        <v>20300</v>
      </c>
      <c r="C73" s="59" t="s">
        <v>329</v>
      </c>
      <c r="D73" s="113">
        <v>262</v>
      </c>
      <c r="E73" s="113">
        <v>26200</v>
      </c>
      <c r="F73" s="59" t="s">
        <v>424</v>
      </c>
      <c r="G73" s="111"/>
      <c r="I73" s="110"/>
    </row>
    <row r="74" spans="1:9" x14ac:dyDescent="0.25">
      <c r="A74" s="113">
        <v>218</v>
      </c>
      <c r="B74" s="113">
        <v>21800</v>
      </c>
      <c r="C74" s="59" t="s">
        <v>290</v>
      </c>
      <c r="D74" s="113">
        <v>218</v>
      </c>
      <c r="E74" s="113">
        <v>21800</v>
      </c>
      <c r="F74" s="59" t="s">
        <v>148</v>
      </c>
      <c r="G74" s="108"/>
      <c r="H74" s="119"/>
      <c r="I74" s="110"/>
    </row>
    <row r="75" spans="1:9" x14ac:dyDescent="0.25">
      <c r="A75" s="113">
        <v>222</v>
      </c>
      <c r="B75" s="113">
        <v>22200</v>
      </c>
      <c r="C75" s="59" t="s">
        <v>348</v>
      </c>
      <c r="D75" s="113">
        <v>222</v>
      </c>
      <c r="E75" s="113">
        <v>22200</v>
      </c>
      <c r="F75" s="59" t="s">
        <v>574</v>
      </c>
      <c r="G75" s="108"/>
      <c r="H75" s="119"/>
      <c r="I75" s="110"/>
    </row>
    <row r="76" spans="1:9" x14ac:dyDescent="0.25">
      <c r="A76" s="113">
        <v>223</v>
      </c>
      <c r="B76" s="113">
        <v>22300</v>
      </c>
      <c r="C76" s="59" t="s">
        <v>65</v>
      </c>
      <c r="D76" s="113">
        <v>223</v>
      </c>
      <c r="E76" s="113">
        <v>22300</v>
      </c>
      <c r="F76" s="59" t="s">
        <v>515</v>
      </c>
      <c r="G76" s="108"/>
      <c r="H76" s="119"/>
      <c r="I76" s="110"/>
    </row>
    <row r="77" spans="1:9" x14ac:dyDescent="0.25">
      <c r="A77" s="113">
        <v>226</v>
      </c>
      <c r="B77" s="113">
        <v>22600</v>
      </c>
      <c r="C77" s="59" t="s">
        <v>66</v>
      </c>
      <c r="D77" s="113">
        <v>151</v>
      </c>
      <c r="E77" s="113">
        <v>15100</v>
      </c>
      <c r="F77" s="59" t="s">
        <v>408</v>
      </c>
      <c r="G77" s="121"/>
      <c r="H77" s="119"/>
      <c r="I77" s="110"/>
    </row>
    <row r="78" spans="1:9" x14ac:dyDescent="0.25">
      <c r="A78" s="113">
        <v>233</v>
      </c>
      <c r="B78" s="113">
        <v>23300</v>
      </c>
      <c r="C78" s="59" t="s">
        <v>67</v>
      </c>
      <c r="D78" s="113">
        <v>233</v>
      </c>
      <c r="E78" s="113">
        <v>23300</v>
      </c>
      <c r="F78" s="59" t="s">
        <v>330</v>
      </c>
      <c r="G78" s="108"/>
      <c r="H78" s="119"/>
      <c r="I78" s="110"/>
    </row>
    <row r="79" spans="1:9" x14ac:dyDescent="0.25">
      <c r="A79" s="113">
        <v>238</v>
      </c>
      <c r="B79" s="113">
        <v>23800</v>
      </c>
      <c r="C79" s="59" t="s">
        <v>68</v>
      </c>
      <c r="D79" s="113">
        <v>238</v>
      </c>
      <c r="E79" s="113">
        <v>23800</v>
      </c>
      <c r="F79" s="59" t="s">
        <v>575</v>
      </c>
      <c r="G79" s="108"/>
      <c r="H79" s="119"/>
      <c r="I79" s="110"/>
    </row>
    <row r="80" spans="1:9" x14ac:dyDescent="0.25">
      <c r="A80" s="113">
        <v>239</v>
      </c>
      <c r="B80" s="113">
        <v>23900</v>
      </c>
      <c r="C80" s="59" t="s">
        <v>69</v>
      </c>
      <c r="D80" s="113">
        <v>239</v>
      </c>
      <c r="E80" s="113">
        <v>23900</v>
      </c>
      <c r="F80" s="59" t="s">
        <v>576</v>
      </c>
      <c r="G80" s="108"/>
      <c r="H80" s="119"/>
      <c r="I80" s="110"/>
    </row>
    <row r="81" spans="1:9" x14ac:dyDescent="0.25">
      <c r="A81" s="113">
        <v>244</v>
      </c>
      <c r="B81" s="113">
        <v>24400</v>
      </c>
      <c r="C81" s="59" t="s">
        <v>374</v>
      </c>
      <c r="D81" s="113">
        <v>244</v>
      </c>
      <c r="E81" s="113">
        <v>24400</v>
      </c>
      <c r="F81" s="59" t="s">
        <v>516</v>
      </c>
      <c r="G81" s="111"/>
      <c r="H81" s="119"/>
      <c r="I81" s="110"/>
    </row>
    <row r="82" spans="1:9" x14ac:dyDescent="0.25">
      <c r="A82" s="113">
        <v>245</v>
      </c>
      <c r="B82" s="113">
        <v>24500</v>
      </c>
      <c r="C82" s="59" t="s">
        <v>299</v>
      </c>
      <c r="D82" s="113">
        <v>245</v>
      </c>
      <c r="E82" s="113">
        <v>24500</v>
      </c>
      <c r="F82" s="59" t="s">
        <v>331</v>
      </c>
      <c r="G82" s="108"/>
      <c r="H82" s="119"/>
      <c r="I82" s="110"/>
    </row>
    <row r="83" spans="1:9" x14ac:dyDescent="0.25">
      <c r="A83" s="113">
        <v>262</v>
      </c>
      <c r="B83" s="113">
        <v>26200</v>
      </c>
      <c r="C83" s="59" t="s">
        <v>349</v>
      </c>
      <c r="D83" s="113">
        <v>262</v>
      </c>
      <c r="E83" s="113">
        <v>26200</v>
      </c>
      <c r="F83" s="59" t="s">
        <v>424</v>
      </c>
      <c r="G83" s="111"/>
      <c r="H83" s="119"/>
      <c r="I83" s="110"/>
    </row>
    <row r="84" spans="1:9" x14ac:dyDescent="0.25">
      <c r="A84" s="113">
        <v>263</v>
      </c>
      <c r="B84" s="113">
        <v>26300</v>
      </c>
      <c r="C84" s="59" t="s">
        <v>310</v>
      </c>
      <c r="D84" s="113">
        <v>262</v>
      </c>
      <c r="E84" s="113">
        <v>26200</v>
      </c>
      <c r="F84" s="59" t="s">
        <v>515</v>
      </c>
      <c r="G84" s="111"/>
      <c r="H84" s="119"/>
      <c r="I84" s="110"/>
    </row>
    <row r="85" spans="1:9" x14ac:dyDescent="0.25">
      <c r="A85" s="113">
        <v>301</v>
      </c>
      <c r="B85" s="113">
        <v>30100</v>
      </c>
      <c r="C85" s="59" t="s">
        <v>350</v>
      </c>
      <c r="D85" s="113">
        <v>301</v>
      </c>
      <c r="E85" s="113">
        <v>30100</v>
      </c>
      <c r="F85" s="59" t="s">
        <v>428</v>
      </c>
      <c r="G85" s="108"/>
      <c r="H85" s="119"/>
      <c r="I85" s="110"/>
    </row>
    <row r="86" spans="1:9" x14ac:dyDescent="0.25">
      <c r="A86" s="113">
        <v>307</v>
      </c>
      <c r="B86" s="113">
        <v>30700</v>
      </c>
      <c r="C86" s="59" t="s">
        <v>375</v>
      </c>
      <c r="D86" s="113">
        <v>301</v>
      </c>
      <c r="E86" s="113">
        <v>30100</v>
      </c>
      <c r="F86" s="59" t="s">
        <v>428</v>
      </c>
      <c r="G86" s="108"/>
      <c r="H86" s="118"/>
      <c r="I86" s="110"/>
    </row>
    <row r="87" spans="1:9" x14ac:dyDescent="0.25">
      <c r="A87" s="113">
        <v>312</v>
      </c>
      <c r="B87" s="113">
        <v>31200</v>
      </c>
      <c r="C87" s="59" t="s">
        <v>376</v>
      </c>
      <c r="D87" s="113">
        <v>119</v>
      </c>
      <c r="E87" s="113">
        <v>11900</v>
      </c>
      <c r="F87" s="59" t="s">
        <v>503</v>
      </c>
      <c r="G87" s="111"/>
      <c r="H87" s="118"/>
      <c r="I87" s="110"/>
    </row>
    <row r="88" spans="1:9" x14ac:dyDescent="0.25">
      <c r="A88" s="113">
        <v>327</v>
      </c>
      <c r="B88" s="113">
        <v>32700</v>
      </c>
      <c r="C88" s="59" t="s">
        <v>552</v>
      </c>
      <c r="D88" s="107">
        <v>327</v>
      </c>
      <c r="E88" s="107">
        <v>32700</v>
      </c>
      <c r="F88" s="59"/>
      <c r="G88" s="111" t="s">
        <v>570</v>
      </c>
      <c r="H88" s="119"/>
      <c r="I88" s="110"/>
    </row>
    <row r="89" spans="1:9" x14ac:dyDescent="0.25">
      <c r="A89" s="113">
        <v>330</v>
      </c>
      <c r="B89" s="113">
        <v>33000</v>
      </c>
      <c r="C89" s="59" t="s">
        <v>70</v>
      </c>
      <c r="D89" s="113">
        <v>107</v>
      </c>
      <c r="E89" s="113">
        <v>10700</v>
      </c>
      <c r="F89" s="59" t="s">
        <v>560</v>
      </c>
      <c r="G89" s="111"/>
      <c r="H89" s="119"/>
      <c r="I89" s="110"/>
    </row>
    <row r="90" spans="1:9" x14ac:dyDescent="0.25">
      <c r="A90" s="113">
        <v>350</v>
      </c>
      <c r="B90" s="113">
        <v>35000</v>
      </c>
      <c r="C90" s="59" t="s">
        <v>351</v>
      </c>
      <c r="D90" s="113">
        <v>350</v>
      </c>
      <c r="E90" s="113">
        <v>35000</v>
      </c>
      <c r="F90" s="59" t="s">
        <v>577</v>
      </c>
      <c r="G90" s="111"/>
      <c r="H90" s="118"/>
      <c r="I90" s="110"/>
    </row>
    <row r="91" spans="1:9" x14ac:dyDescent="0.25">
      <c r="A91" s="113">
        <v>400</v>
      </c>
      <c r="B91" s="113">
        <v>40000</v>
      </c>
      <c r="C91" s="59" t="s">
        <v>429</v>
      </c>
      <c r="D91" s="113">
        <v>425</v>
      </c>
      <c r="E91" s="113">
        <v>42500</v>
      </c>
      <c r="F91" s="59" t="s">
        <v>517</v>
      </c>
      <c r="G91" s="111"/>
      <c r="H91" s="118"/>
      <c r="I91" s="110"/>
    </row>
    <row r="92" spans="1:9" x14ac:dyDescent="0.25">
      <c r="A92" s="113">
        <v>402</v>
      </c>
      <c r="B92" s="113">
        <v>40200</v>
      </c>
      <c r="C92" s="59" t="s">
        <v>71</v>
      </c>
      <c r="D92" s="113">
        <v>402</v>
      </c>
      <c r="E92" s="113">
        <v>40200</v>
      </c>
      <c r="F92" s="59" t="s">
        <v>377</v>
      </c>
      <c r="G92" s="111"/>
      <c r="H92" s="119"/>
      <c r="I92" s="110"/>
    </row>
    <row r="93" spans="1:9" x14ac:dyDescent="0.25">
      <c r="A93" s="113">
        <v>403</v>
      </c>
      <c r="B93" s="113">
        <v>40300</v>
      </c>
      <c r="C93" s="59" t="s">
        <v>409</v>
      </c>
      <c r="D93" s="113">
        <v>403</v>
      </c>
      <c r="E93" s="113">
        <v>40300</v>
      </c>
      <c r="F93" s="59" t="s">
        <v>518</v>
      </c>
      <c r="G93" s="111"/>
      <c r="H93" s="119"/>
      <c r="I93" s="110"/>
    </row>
    <row r="94" spans="1:9" x14ac:dyDescent="0.25">
      <c r="A94" s="113">
        <v>405</v>
      </c>
      <c r="B94" s="113">
        <v>40500</v>
      </c>
      <c r="C94" s="59" t="s">
        <v>73</v>
      </c>
      <c r="D94" s="113">
        <v>151</v>
      </c>
      <c r="E94" s="113">
        <v>15100</v>
      </c>
      <c r="F94" s="59" t="s">
        <v>430</v>
      </c>
      <c r="G94" s="108"/>
      <c r="H94" s="118"/>
      <c r="I94" s="110"/>
    </row>
    <row r="95" spans="1:9" x14ac:dyDescent="0.25">
      <c r="A95" s="113">
        <v>409</v>
      </c>
      <c r="B95" s="113">
        <v>40900</v>
      </c>
      <c r="C95" s="59" t="s">
        <v>431</v>
      </c>
      <c r="D95" s="113">
        <v>409</v>
      </c>
      <c r="E95" s="113">
        <v>40900</v>
      </c>
      <c r="F95" s="59" t="s">
        <v>519</v>
      </c>
      <c r="G95" s="111"/>
      <c r="H95" s="119"/>
      <c r="I95" s="110"/>
    </row>
    <row r="96" spans="1:9" x14ac:dyDescent="0.25">
      <c r="A96" s="113">
        <v>411</v>
      </c>
      <c r="B96" s="113">
        <v>41100</v>
      </c>
      <c r="C96" s="59" t="s">
        <v>74</v>
      </c>
      <c r="D96" s="113">
        <v>411</v>
      </c>
      <c r="E96" s="113">
        <v>41100</v>
      </c>
      <c r="F96" s="59" t="s">
        <v>432</v>
      </c>
      <c r="G96" s="111"/>
      <c r="H96" s="119"/>
      <c r="I96" s="110"/>
    </row>
    <row r="97" spans="1:9" x14ac:dyDescent="0.25">
      <c r="A97" s="113">
        <v>413</v>
      </c>
      <c r="B97" s="113">
        <v>41300</v>
      </c>
      <c r="C97" s="59" t="s">
        <v>341</v>
      </c>
      <c r="D97" s="107">
        <v>413</v>
      </c>
      <c r="E97" s="107">
        <v>41300</v>
      </c>
      <c r="F97" s="59" t="s">
        <v>332</v>
      </c>
      <c r="G97" s="111"/>
      <c r="H97" s="119"/>
      <c r="I97" s="110"/>
    </row>
    <row r="98" spans="1:9" x14ac:dyDescent="0.25">
      <c r="A98" s="113">
        <v>417</v>
      </c>
      <c r="B98" s="113">
        <v>41700</v>
      </c>
      <c r="C98" s="59" t="s">
        <v>75</v>
      </c>
      <c r="D98" s="113">
        <v>417</v>
      </c>
      <c r="E98" s="113">
        <v>41700</v>
      </c>
      <c r="F98" s="59" t="s">
        <v>520</v>
      </c>
      <c r="G98" s="111"/>
      <c r="H98" s="119"/>
      <c r="I98" s="110"/>
    </row>
    <row r="99" spans="1:9" x14ac:dyDescent="0.25">
      <c r="A99" s="113">
        <v>423</v>
      </c>
      <c r="B99" s="113">
        <v>42300</v>
      </c>
      <c r="C99" s="59" t="s">
        <v>257</v>
      </c>
      <c r="D99" s="113">
        <v>423</v>
      </c>
      <c r="E99" s="113">
        <v>42300</v>
      </c>
      <c r="F99" s="59" t="s">
        <v>578</v>
      </c>
      <c r="G99" s="111"/>
      <c r="H99" s="119"/>
      <c r="I99" s="110"/>
    </row>
    <row r="100" spans="1:9" x14ac:dyDescent="0.25">
      <c r="A100" s="113">
        <v>425</v>
      </c>
      <c r="B100" s="113">
        <v>42500</v>
      </c>
      <c r="C100" s="59" t="s">
        <v>76</v>
      </c>
      <c r="D100" s="113">
        <v>425</v>
      </c>
      <c r="E100" s="113">
        <v>42500</v>
      </c>
      <c r="F100" s="59" t="s">
        <v>579</v>
      </c>
      <c r="G100" s="111"/>
      <c r="H100" s="118"/>
      <c r="I100" s="110"/>
    </row>
    <row r="101" spans="1:9" x14ac:dyDescent="0.25">
      <c r="A101" s="113">
        <v>440</v>
      </c>
      <c r="B101" s="113">
        <v>44000</v>
      </c>
      <c r="C101" s="59" t="s">
        <v>77</v>
      </c>
      <c r="D101" s="113">
        <v>440</v>
      </c>
      <c r="E101" s="113">
        <v>44000</v>
      </c>
      <c r="F101" s="59" t="s">
        <v>433</v>
      </c>
      <c r="G101" s="111"/>
      <c r="H101" s="118"/>
      <c r="I101" s="110"/>
    </row>
    <row r="102" spans="1:9" x14ac:dyDescent="0.25">
      <c r="A102" s="113">
        <v>454</v>
      </c>
      <c r="B102" s="113">
        <v>45400</v>
      </c>
      <c r="C102" s="59" t="s">
        <v>284</v>
      </c>
      <c r="D102" s="113">
        <v>119</v>
      </c>
      <c r="E102" s="113">
        <v>11900</v>
      </c>
      <c r="F102" s="59" t="s">
        <v>503</v>
      </c>
      <c r="G102" s="111"/>
      <c r="H102" s="119"/>
      <c r="I102" s="110"/>
    </row>
    <row r="103" spans="1:9" x14ac:dyDescent="0.25">
      <c r="A103" s="113">
        <v>501</v>
      </c>
      <c r="B103" s="113">
        <v>50100</v>
      </c>
      <c r="C103" s="59" t="s">
        <v>78</v>
      </c>
      <c r="D103" s="113">
        <v>501</v>
      </c>
      <c r="E103" s="113">
        <v>50100</v>
      </c>
      <c r="F103" s="59" t="s">
        <v>402</v>
      </c>
      <c r="G103" s="111"/>
      <c r="H103" s="119"/>
      <c r="I103" s="110"/>
    </row>
    <row r="104" spans="1:9" x14ac:dyDescent="0.25">
      <c r="A104" s="113">
        <v>503</v>
      </c>
      <c r="B104" s="113">
        <v>50300</v>
      </c>
      <c r="C104" s="59" t="s">
        <v>521</v>
      </c>
      <c r="D104" s="113">
        <v>501</v>
      </c>
      <c r="E104" s="113">
        <v>50100</v>
      </c>
      <c r="F104" s="59" t="s">
        <v>402</v>
      </c>
      <c r="G104" s="111"/>
      <c r="H104" s="119"/>
      <c r="I104" s="110"/>
    </row>
    <row r="105" spans="1:9" x14ac:dyDescent="0.25">
      <c r="A105" s="113">
        <v>505</v>
      </c>
      <c r="B105" s="113">
        <v>50500</v>
      </c>
      <c r="C105" s="59" t="s">
        <v>303</v>
      </c>
      <c r="D105" s="113">
        <v>505</v>
      </c>
      <c r="E105" s="113">
        <v>50500</v>
      </c>
      <c r="F105" s="59" t="s">
        <v>522</v>
      </c>
      <c r="G105" s="111"/>
      <c r="H105" s="119"/>
      <c r="I105" s="110"/>
    </row>
    <row r="106" spans="1:9" x14ac:dyDescent="0.25">
      <c r="A106" s="113">
        <v>506</v>
      </c>
      <c r="B106" s="113">
        <v>50600</v>
      </c>
      <c r="C106" s="59" t="s">
        <v>79</v>
      </c>
      <c r="D106" s="113">
        <v>154</v>
      </c>
      <c r="E106" s="113">
        <v>15400</v>
      </c>
      <c r="F106" s="59" t="s">
        <v>423</v>
      </c>
      <c r="G106" s="111"/>
      <c r="H106" s="119"/>
      <c r="I106" s="110"/>
    </row>
    <row r="107" spans="1:9" x14ac:dyDescent="0.25">
      <c r="A107" s="113">
        <v>530</v>
      </c>
      <c r="B107" s="113">
        <v>53000</v>
      </c>
      <c r="C107" s="59" t="s">
        <v>230</v>
      </c>
      <c r="D107" s="113">
        <v>154</v>
      </c>
      <c r="E107" s="113">
        <v>15400</v>
      </c>
      <c r="F107" s="59" t="s">
        <v>423</v>
      </c>
      <c r="G107" s="111"/>
      <c r="H107" s="118"/>
      <c r="I107" s="110"/>
    </row>
    <row r="108" spans="1:9" x14ac:dyDescent="0.25">
      <c r="A108" s="113">
        <v>601</v>
      </c>
      <c r="B108" s="113">
        <v>60100</v>
      </c>
      <c r="C108" s="59" t="s">
        <v>80</v>
      </c>
      <c r="D108" s="113">
        <v>601</v>
      </c>
      <c r="E108" s="113">
        <v>60100</v>
      </c>
      <c r="F108" s="59" t="s">
        <v>523</v>
      </c>
      <c r="G108" s="111"/>
      <c r="H108" s="118"/>
      <c r="I108" s="110"/>
    </row>
    <row r="109" spans="1:9" x14ac:dyDescent="0.25">
      <c r="A109" s="113">
        <v>602</v>
      </c>
      <c r="B109" s="113">
        <v>60200</v>
      </c>
      <c r="C109" s="59" t="s">
        <v>304</v>
      </c>
      <c r="D109" s="113">
        <v>602</v>
      </c>
      <c r="E109" s="113">
        <v>60200</v>
      </c>
      <c r="F109" s="59" t="s">
        <v>434</v>
      </c>
      <c r="G109" s="111"/>
      <c r="H109" s="118"/>
      <c r="I109" s="110"/>
    </row>
    <row r="110" spans="1:9" x14ac:dyDescent="0.25">
      <c r="A110" s="113">
        <v>606</v>
      </c>
      <c r="B110" s="113">
        <v>60600</v>
      </c>
      <c r="C110" s="59" t="s">
        <v>311</v>
      </c>
      <c r="D110" s="113">
        <v>262</v>
      </c>
      <c r="E110" s="113">
        <v>26200</v>
      </c>
      <c r="F110" s="59" t="s">
        <v>424</v>
      </c>
      <c r="G110" s="111"/>
      <c r="H110" s="118"/>
      <c r="I110" s="110"/>
    </row>
    <row r="111" spans="1:9" x14ac:dyDescent="0.25">
      <c r="A111" s="113">
        <v>701</v>
      </c>
      <c r="B111" s="113">
        <v>70100</v>
      </c>
      <c r="C111" s="59" t="s">
        <v>378</v>
      </c>
      <c r="D111" s="113">
        <v>701</v>
      </c>
      <c r="E111" s="113">
        <v>70100</v>
      </c>
      <c r="F111" s="59" t="s">
        <v>333</v>
      </c>
      <c r="G111" s="111"/>
      <c r="H111" s="118"/>
      <c r="I111" s="110"/>
    </row>
    <row r="112" spans="1:9" x14ac:dyDescent="0.25">
      <c r="A112" s="113">
        <v>702</v>
      </c>
      <c r="B112" s="113">
        <v>70200</v>
      </c>
      <c r="C112" s="59" t="s">
        <v>352</v>
      </c>
      <c r="D112" s="113">
        <v>262</v>
      </c>
      <c r="E112" s="113">
        <v>26200</v>
      </c>
      <c r="F112" s="59" t="s">
        <v>424</v>
      </c>
      <c r="G112" s="111"/>
      <c r="H112" s="118"/>
      <c r="I112" s="110"/>
    </row>
    <row r="113" spans="1:9" x14ac:dyDescent="0.25">
      <c r="A113" s="113">
        <v>711</v>
      </c>
      <c r="B113" s="113">
        <v>71100</v>
      </c>
      <c r="C113" s="59" t="s">
        <v>81</v>
      </c>
      <c r="D113" s="113">
        <v>711</v>
      </c>
      <c r="E113" s="113">
        <v>71100</v>
      </c>
      <c r="F113" s="59" t="s">
        <v>403</v>
      </c>
      <c r="G113" s="111"/>
      <c r="H113" s="118"/>
      <c r="I113" s="110"/>
    </row>
    <row r="114" spans="1:9" x14ac:dyDescent="0.25">
      <c r="A114" s="113">
        <v>720</v>
      </c>
      <c r="B114" s="113">
        <v>72000</v>
      </c>
      <c r="C114" s="59" t="s">
        <v>485</v>
      </c>
      <c r="D114" s="113">
        <v>720</v>
      </c>
      <c r="E114" s="113">
        <v>72000</v>
      </c>
      <c r="F114" s="59" t="s">
        <v>379</v>
      </c>
      <c r="G114" s="111"/>
      <c r="H114" s="118"/>
      <c r="I114" s="110"/>
    </row>
    <row r="115" spans="1:9" x14ac:dyDescent="0.25">
      <c r="A115" s="113">
        <v>751</v>
      </c>
      <c r="B115" s="113">
        <v>75100</v>
      </c>
      <c r="C115" s="59" t="s">
        <v>353</v>
      </c>
      <c r="D115" s="113">
        <v>262</v>
      </c>
      <c r="E115" s="113">
        <v>26200</v>
      </c>
      <c r="F115" s="59" t="s">
        <v>424</v>
      </c>
      <c r="G115" s="111"/>
      <c r="H115" s="118"/>
      <c r="I115" s="110"/>
    </row>
    <row r="116" spans="1:9" x14ac:dyDescent="0.25">
      <c r="A116" s="113">
        <v>765</v>
      </c>
      <c r="B116" s="113">
        <v>76500</v>
      </c>
      <c r="C116" s="59" t="s">
        <v>82</v>
      </c>
      <c r="D116" s="113">
        <v>765</v>
      </c>
      <c r="E116" s="113">
        <v>76500</v>
      </c>
      <c r="F116" s="59" t="s">
        <v>410</v>
      </c>
      <c r="G116" s="111"/>
      <c r="H116" s="118"/>
      <c r="I116" s="110"/>
    </row>
    <row r="117" spans="1:9" x14ac:dyDescent="0.25">
      <c r="A117" s="113">
        <v>777</v>
      </c>
      <c r="B117" s="113">
        <v>77700</v>
      </c>
      <c r="C117" s="59" t="s">
        <v>83</v>
      </c>
      <c r="D117" s="113">
        <v>777</v>
      </c>
      <c r="E117" s="113">
        <v>77700</v>
      </c>
      <c r="F117" s="59" t="s">
        <v>334</v>
      </c>
      <c r="G117" s="111"/>
      <c r="H117" s="118"/>
      <c r="I117" s="110"/>
    </row>
    <row r="118" spans="1:9" x14ac:dyDescent="0.25">
      <c r="A118" s="113">
        <v>778</v>
      </c>
      <c r="B118" s="113">
        <v>77800</v>
      </c>
      <c r="C118" s="59" t="s">
        <v>84</v>
      </c>
      <c r="D118" s="113">
        <v>778</v>
      </c>
      <c r="E118" s="113">
        <v>77800</v>
      </c>
      <c r="F118" s="59" t="s">
        <v>189</v>
      </c>
      <c r="G118" s="111"/>
      <c r="H118" s="118"/>
      <c r="I118" s="110"/>
    </row>
    <row r="119" spans="1:9" x14ac:dyDescent="0.25">
      <c r="A119" s="113">
        <v>820</v>
      </c>
      <c r="B119" s="113">
        <v>82000</v>
      </c>
      <c r="C119" s="59" t="s">
        <v>85</v>
      </c>
      <c r="D119" s="113">
        <v>107</v>
      </c>
      <c r="E119" s="113">
        <v>10700</v>
      </c>
      <c r="F119" s="59" t="s">
        <v>560</v>
      </c>
      <c r="G119" s="111"/>
      <c r="H119" s="118"/>
      <c r="I119" s="110"/>
    </row>
    <row r="120" spans="1:9" x14ac:dyDescent="0.25">
      <c r="A120" s="113">
        <v>834</v>
      </c>
      <c r="B120" s="113">
        <v>83400</v>
      </c>
      <c r="C120" s="59" t="s">
        <v>312</v>
      </c>
      <c r="D120" s="113">
        <v>107</v>
      </c>
      <c r="E120" s="113">
        <v>10700</v>
      </c>
      <c r="F120" s="59" t="s">
        <v>560</v>
      </c>
      <c r="G120" s="111"/>
      <c r="H120" s="118"/>
      <c r="I120" s="110"/>
    </row>
    <row r="121" spans="1:9" x14ac:dyDescent="0.25">
      <c r="A121" s="113">
        <v>836</v>
      </c>
      <c r="B121" s="113">
        <v>83600</v>
      </c>
      <c r="C121" s="59" t="s">
        <v>380</v>
      </c>
      <c r="D121" s="113">
        <v>119</v>
      </c>
      <c r="E121" s="113">
        <v>11900</v>
      </c>
      <c r="F121" s="59" t="s">
        <v>503</v>
      </c>
      <c r="G121" s="111"/>
      <c r="H121" s="118"/>
      <c r="I121" s="110"/>
    </row>
    <row r="122" spans="1:9" x14ac:dyDescent="0.25">
      <c r="A122" s="113">
        <v>839</v>
      </c>
      <c r="B122" s="113">
        <v>83900</v>
      </c>
      <c r="C122" s="59" t="s">
        <v>86</v>
      </c>
      <c r="D122" s="113">
        <v>107</v>
      </c>
      <c r="E122" s="113">
        <v>10700</v>
      </c>
      <c r="F122" s="59" t="s">
        <v>560</v>
      </c>
      <c r="G122" s="111"/>
      <c r="H122" s="118"/>
      <c r="I122" s="110"/>
    </row>
    <row r="123" spans="1:9" x14ac:dyDescent="0.25">
      <c r="A123" s="113">
        <v>840</v>
      </c>
      <c r="B123" s="113">
        <v>84000</v>
      </c>
      <c r="C123" s="59" t="s">
        <v>258</v>
      </c>
      <c r="D123" s="113">
        <v>107</v>
      </c>
      <c r="E123" s="113">
        <v>10700</v>
      </c>
      <c r="F123" s="59" t="s">
        <v>560</v>
      </c>
      <c r="G123" s="111"/>
      <c r="H123" s="118"/>
      <c r="I123" s="110"/>
    </row>
    <row r="124" spans="1:9" x14ac:dyDescent="0.25">
      <c r="A124" s="113">
        <v>841</v>
      </c>
      <c r="B124" s="113">
        <v>84100</v>
      </c>
      <c r="C124" s="59" t="s">
        <v>87</v>
      </c>
      <c r="D124" s="113">
        <v>841</v>
      </c>
      <c r="E124" s="113">
        <v>84100</v>
      </c>
      <c r="F124" s="59" t="s">
        <v>580</v>
      </c>
      <c r="G124" s="111"/>
      <c r="H124" s="118"/>
      <c r="I124" s="110"/>
    </row>
    <row r="125" spans="1:9" x14ac:dyDescent="0.25">
      <c r="A125" s="113">
        <v>842</v>
      </c>
      <c r="B125" s="113">
        <v>84200</v>
      </c>
      <c r="C125" s="59" t="s">
        <v>88</v>
      </c>
      <c r="D125" s="113">
        <v>107</v>
      </c>
      <c r="E125" s="113">
        <v>10700</v>
      </c>
      <c r="F125" s="59" t="s">
        <v>560</v>
      </c>
      <c r="G125" s="111"/>
      <c r="H125" s="118"/>
      <c r="I125" s="110"/>
    </row>
    <row r="126" spans="1:9" x14ac:dyDescent="0.25">
      <c r="A126" s="113">
        <v>844</v>
      </c>
      <c r="B126" s="113">
        <v>84400</v>
      </c>
      <c r="C126" s="59" t="s">
        <v>89</v>
      </c>
      <c r="D126" s="113">
        <v>107</v>
      </c>
      <c r="E126" s="113">
        <v>10700</v>
      </c>
      <c r="F126" s="59" t="s">
        <v>560</v>
      </c>
      <c r="G126" s="111"/>
      <c r="H126" s="118"/>
      <c r="I126" s="110"/>
    </row>
    <row r="127" spans="1:9" x14ac:dyDescent="0.25">
      <c r="A127" s="113">
        <v>845</v>
      </c>
      <c r="B127" s="113">
        <v>84500</v>
      </c>
      <c r="C127" s="59" t="s">
        <v>391</v>
      </c>
      <c r="D127" s="113">
        <v>107</v>
      </c>
      <c r="E127" s="113">
        <v>10700</v>
      </c>
      <c r="F127" s="59" t="s">
        <v>560</v>
      </c>
      <c r="G127" s="111"/>
      <c r="H127" s="119"/>
      <c r="I127" s="110"/>
    </row>
    <row r="128" spans="1:9" x14ac:dyDescent="0.25">
      <c r="A128" s="113">
        <v>847</v>
      </c>
      <c r="B128" s="113">
        <v>84700</v>
      </c>
      <c r="C128" s="59" t="s">
        <v>313</v>
      </c>
      <c r="D128" s="113">
        <v>107</v>
      </c>
      <c r="E128" s="113">
        <v>10700</v>
      </c>
      <c r="F128" s="59" t="s">
        <v>560</v>
      </c>
      <c r="G128" s="111"/>
      <c r="H128" s="119"/>
      <c r="I128" s="110"/>
    </row>
    <row r="129" spans="1:9" x14ac:dyDescent="0.25">
      <c r="A129" s="113">
        <v>848</v>
      </c>
      <c r="B129" s="113">
        <v>84800</v>
      </c>
      <c r="C129" s="59" t="s">
        <v>90</v>
      </c>
      <c r="D129" s="113">
        <v>848</v>
      </c>
      <c r="E129" s="113">
        <v>84800</v>
      </c>
      <c r="F129" s="59" t="s">
        <v>435</v>
      </c>
      <c r="G129" s="111"/>
      <c r="H129" s="119"/>
      <c r="I129" s="110"/>
    </row>
    <row r="130" spans="1:9" x14ac:dyDescent="0.25">
      <c r="A130" s="113">
        <v>856</v>
      </c>
      <c r="B130" s="113">
        <v>85600</v>
      </c>
      <c r="C130" s="59" t="s">
        <v>445</v>
      </c>
      <c r="D130" s="107">
        <v>720</v>
      </c>
      <c r="E130" s="107">
        <v>72000</v>
      </c>
      <c r="F130" s="59" t="s">
        <v>379</v>
      </c>
      <c r="G130" s="111" t="s">
        <v>567</v>
      </c>
      <c r="H130" s="118"/>
      <c r="I130" s="110"/>
    </row>
    <row r="131" spans="1:9" x14ac:dyDescent="0.25">
      <c r="A131" s="113">
        <v>858</v>
      </c>
      <c r="B131" s="113">
        <v>85800</v>
      </c>
      <c r="C131" s="59" t="s">
        <v>581</v>
      </c>
      <c r="D131" s="113">
        <v>107</v>
      </c>
      <c r="E131" s="113">
        <v>10700</v>
      </c>
      <c r="F131" s="59" t="s">
        <v>560</v>
      </c>
      <c r="G131" s="111"/>
      <c r="H131" s="153"/>
      <c r="I131" s="110"/>
    </row>
    <row r="132" spans="1:9" x14ac:dyDescent="0.25">
      <c r="A132" s="113">
        <v>872</v>
      </c>
      <c r="B132" s="113">
        <v>87200</v>
      </c>
      <c r="C132" s="59" t="s">
        <v>381</v>
      </c>
      <c r="D132" s="113">
        <v>107</v>
      </c>
      <c r="E132" s="113">
        <v>10700</v>
      </c>
      <c r="F132" s="59" t="s">
        <v>560</v>
      </c>
      <c r="G132" s="111"/>
      <c r="H132" s="118"/>
      <c r="I132" s="110"/>
    </row>
    <row r="133" spans="1:9" x14ac:dyDescent="0.25">
      <c r="A133" s="113">
        <v>876</v>
      </c>
      <c r="B133" s="113">
        <v>87600</v>
      </c>
      <c r="C133" s="59" t="s">
        <v>354</v>
      </c>
      <c r="D133" s="113">
        <v>107</v>
      </c>
      <c r="E133" s="113">
        <v>10700</v>
      </c>
      <c r="F133" s="59" t="s">
        <v>560</v>
      </c>
      <c r="G133" s="111"/>
      <c r="H133" s="119"/>
      <c r="I133" s="110"/>
    </row>
    <row r="134" spans="1:9" x14ac:dyDescent="0.25">
      <c r="A134" s="113">
        <v>879</v>
      </c>
      <c r="B134" s="157">
        <v>87900</v>
      </c>
      <c r="C134" s="59" t="s">
        <v>412</v>
      </c>
      <c r="D134" s="113">
        <v>151</v>
      </c>
      <c r="E134" s="113">
        <v>15100</v>
      </c>
      <c r="F134" s="158" t="s">
        <v>325</v>
      </c>
      <c r="G134" s="111" t="s">
        <v>567</v>
      </c>
      <c r="H134" s="119"/>
      <c r="I134" s="110"/>
    </row>
    <row r="135" spans="1:9" ht="21" x14ac:dyDescent="0.25">
      <c r="A135" s="113">
        <v>880</v>
      </c>
      <c r="B135" s="157">
        <v>88000</v>
      </c>
      <c r="C135" s="112" t="s">
        <v>413</v>
      </c>
      <c r="D135" s="113">
        <v>107</v>
      </c>
      <c r="E135" s="113">
        <v>10700</v>
      </c>
      <c r="F135" s="59" t="s">
        <v>560</v>
      </c>
      <c r="G135" s="111"/>
      <c r="H135" s="119"/>
      <c r="I135" s="110"/>
    </row>
    <row r="136" spans="1:9" x14ac:dyDescent="0.25">
      <c r="A136" s="113">
        <v>882</v>
      </c>
      <c r="B136" s="157">
        <v>88200</v>
      </c>
      <c r="C136" s="112" t="s">
        <v>436</v>
      </c>
      <c r="D136" s="113">
        <v>107</v>
      </c>
      <c r="E136" s="113">
        <v>10700</v>
      </c>
      <c r="F136" s="59" t="s">
        <v>560</v>
      </c>
      <c r="G136" s="111"/>
      <c r="H136" s="119"/>
      <c r="I136" s="110"/>
    </row>
    <row r="137" spans="1:9" x14ac:dyDescent="0.25">
      <c r="A137" s="113">
        <v>883</v>
      </c>
      <c r="B137" s="157">
        <v>88300</v>
      </c>
      <c r="C137" s="112" t="s">
        <v>559</v>
      </c>
      <c r="D137" s="107">
        <v>107</v>
      </c>
      <c r="E137" s="107">
        <v>10700</v>
      </c>
      <c r="F137" s="59" t="s">
        <v>560</v>
      </c>
      <c r="G137" s="111" t="s">
        <v>570</v>
      </c>
      <c r="H137" s="119"/>
      <c r="I137" s="110"/>
    </row>
    <row r="138" spans="1:9" x14ac:dyDescent="0.25">
      <c r="A138" s="113">
        <v>902</v>
      </c>
      <c r="B138" s="157">
        <v>90200</v>
      </c>
      <c r="C138" s="112" t="s">
        <v>437</v>
      </c>
      <c r="D138" s="113">
        <v>912</v>
      </c>
      <c r="E138" s="113">
        <v>91200</v>
      </c>
      <c r="F138" s="59" t="s">
        <v>322</v>
      </c>
      <c r="G138" s="111"/>
      <c r="H138" s="119"/>
      <c r="I138" s="110"/>
    </row>
    <row r="139" spans="1:9" x14ac:dyDescent="0.25">
      <c r="A139" s="113">
        <v>903</v>
      </c>
      <c r="B139" s="157">
        <v>90300</v>
      </c>
      <c r="C139" s="112" t="s">
        <v>438</v>
      </c>
      <c r="D139" s="113">
        <v>912</v>
      </c>
      <c r="E139" s="113">
        <v>91200</v>
      </c>
      <c r="F139" s="59" t="s">
        <v>322</v>
      </c>
      <c r="G139" s="111"/>
      <c r="H139" s="119"/>
      <c r="I139" s="110"/>
    </row>
    <row r="140" spans="1:9" x14ac:dyDescent="0.25">
      <c r="A140" s="113">
        <v>912</v>
      </c>
      <c r="B140" s="113">
        <v>91200</v>
      </c>
      <c r="C140" s="59" t="s">
        <v>91</v>
      </c>
      <c r="D140" s="113">
        <v>912</v>
      </c>
      <c r="E140" s="113">
        <v>91200</v>
      </c>
      <c r="F140" s="59" t="s">
        <v>322</v>
      </c>
      <c r="G140" s="111"/>
      <c r="H140" s="119"/>
      <c r="I140" s="110"/>
    </row>
    <row r="141" spans="1:9" x14ac:dyDescent="0.25">
      <c r="A141" s="113">
        <v>913</v>
      </c>
      <c r="B141" s="113">
        <v>91300</v>
      </c>
      <c r="C141" s="59" t="s">
        <v>366</v>
      </c>
      <c r="D141" s="114">
        <v>912</v>
      </c>
      <c r="E141" s="113">
        <v>91200</v>
      </c>
      <c r="F141" s="59" t="s">
        <v>322</v>
      </c>
      <c r="G141" s="111"/>
      <c r="H141" s="119"/>
      <c r="I141" s="110"/>
    </row>
    <row r="142" spans="1:9" x14ac:dyDescent="0.25">
      <c r="A142" s="113">
        <v>921</v>
      </c>
      <c r="B142" s="113">
        <v>92100</v>
      </c>
      <c r="C142" s="59" t="s">
        <v>92</v>
      </c>
      <c r="D142" s="113">
        <v>119</v>
      </c>
      <c r="E142" s="113">
        <v>11900</v>
      </c>
      <c r="F142" s="59" t="s">
        <v>503</v>
      </c>
      <c r="G142" s="111"/>
      <c r="H142" s="119"/>
      <c r="I142" s="110"/>
    </row>
    <row r="143" spans="1:9" x14ac:dyDescent="0.25">
      <c r="A143" s="113">
        <v>922</v>
      </c>
      <c r="B143" s="113">
        <v>92200</v>
      </c>
      <c r="C143" s="59" t="s">
        <v>392</v>
      </c>
      <c r="D143" s="113">
        <v>912</v>
      </c>
      <c r="E143" s="113">
        <v>91200</v>
      </c>
      <c r="F143" s="59" t="s">
        <v>322</v>
      </c>
      <c r="G143" s="111"/>
      <c r="H143" s="119"/>
      <c r="I143" s="110"/>
    </row>
    <row r="144" spans="1:9" x14ac:dyDescent="0.25">
      <c r="A144" s="113">
        <v>942</v>
      </c>
      <c r="B144" s="113">
        <v>94200</v>
      </c>
      <c r="C144" s="59" t="s">
        <v>93</v>
      </c>
      <c r="D144" s="113">
        <v>942</v>
      </c>
      <c r="E144" s="113">
        <v>94200</v>
      </c>
      <c r="F144" s="59" t="s">
        <v>404</v>
      </c>
      <c r="G144" s="117"/>
      <c r="H144" s="119"/>
      <c r="I144" s="110"/>
    </row>
    <row r="145" spans="1:9" x14ac:dyDescent="0.25">
      <c r="A145" s="113">
        <v>949</v>
      </c>
      <c r="B145" s="113">
        <v>94900</v>
      </c>
      <c r="C145" s="59" t="s">
        <v>382</v>
      </c>
      <c r="D145" s="113">
        <v>122</v>
      </c>
      <c r="E145" s="113">
        <v>12200</v>
      </c>
      <c r="F145" s="59" t="s">
        <v>321</v>
      </c>
      <c r="G145" s="111"/>
      <c r="H145" s="119"/>
      <c r="I145" s="110"/>
    </row>
    <row r="146" spans="1:9" x14ac:dyDescent="0.25">
      <c r="A146" s="113">
        <v>950</v>
      </c>
      <c r="B146" s="113">
        <v>95000</v>
      </c>
      <c r="C146" s="59" t="s">
        <v>383</v>
      </c>
      <c r="D146" s="113">
        <v>122</v>
      </c>
      <c r="E146" s="113">
        <v>12200</v>
      </c>
      <c r="F146" s="59" t="s">
        <v>321</v>
      </c>
      <c r="G146" s="111"/>
    </row>
    <row r="147" spans="1:9" x14ac:dyDescent="0.25">
      <c r="A147" s="113">
        <v>951</v>
      </c>
      <c r="B147" s="113">
        <v>95100</v>
      </c>
      <c r="C147" s="59" t="s">
        <v>384</v>
      </c>
      <c r="D147" s="113">
        <v>122</v>
      </c>
      <c r="E147" s="113">
        <v>12200</v>
      </c>
      <c r="F147" s="59" t="s">
        <v>321</v>
      </c>
      <c r="G147" s="111"/>
    </row>
    <row r="148" spans="1:9" x14ac:dyDescent="0.25">
      <c r="A148" s="113">
        <v>957</v>
      </c>
      <c r="B148" s="113">
        <v>95700</v>
      </c>
      <c r="C148" s="59" t="s">
        <v>393</v>
      </c>
      <c r="D148" s="113">
        <v>957</v>
      </c>
      <c r="E148" s="113">
        <v>95700</v>
      </c>
      <c r="F148" s="59" t="s">
        <v>193</v>
      </c>
      <c r="G148" s="111"/>
    </row>
    <row r="149" spans="1:9" x14ac:dyDescent="0.25">
      <c r="A149" s="113">
        <v>960</v>
      </c>
      <c r="B149" s="113">
        <v>96000</v>
      </c>
      <c r="C149" s="59" t="s">
        <v>95</v>
      </c>
      <c r="D149" s="113">
        <v>960</v>
      </c>
      <c r="E149" s="113">
        <v>96000</v>
      </c>
      <c r="F149" s="59" t="s">
        <v>414</v>
      </c>
      <c r="G149" s="111"/>
    </row>
    <row r="150" spans="1:9" x14ac:dyDescent="0.25">
      <c r="A150" s="113">
        <v>961</v>
      </c>
      <c r="B150" s="113">
        <v>96100</v>
      </c>
      <c r="C150" s="59" t="s">
        <v>96</v>
      </c>
      <c r="D150" s="113">
        <v>961</v>
      </c>
      <c r="E150" s="113">
        <v>96100</v>
      </c>
      <c r="F150" s="59" t="s">
        <v>439</v>
      </c>
      <c r="G150" s="111"/>
    </row>
    <row r="151" spans="1:9" x14ac:dyDescent="0.25">
      <c r="A151" s="113">
        <v>977</v>
      </c>
      <c r="B151" s="113">
        <v>97700</v>
      </c>
      <c r="C151" s="59" t="s">
        <v>561</v>
      </c>
      <c r="D151" s="113">
        <v>977</v>
      </c>
      <c r="E151" s="113">
        <v>97700</v>
      </c>
      <c r="F151" s="59" t="s">
        <v>582</v>
      </c>
      <c r="G151" s="111" t="s">
        <v>570</v>
      </c>
    </row>
    <row r="152" spans="1:9" x14ac:dyDescent="0.25">
      <c r="A152" s="113">
        <v>984</v>
      </c>
      <c r="B152" s="113">
        <v>98400</v>
      </c>
      <c r="C152" s="59" t="s">
        <v>416</v>
      </c>
      <c r="D152" s="113">
        <v>122</v>
      </c>
      <c r="E152" s="113">
        <v>12200</v>
      </c>
      <c r="F152" s="59" t="s">
        <v>321</v>
      </c>
      <c r="G152" s="111"/>
    </row>
    <row r="153" spans="1:9" x14ac:dyDescent="0.25">
      <c r="A153" s="113">
        <v>994</v>
      </c>
      <c r="B153" s="113">
        <v>99400</v>
      </c>
      <c r="C153" s="59" t="s">
        <v>583</v>
      </c>
      <c r="D153" s="113">
        <v>152</v>
      </c>
      <c r="E153" s="113">
        <v>15200</v>
      </c>
      <c r="F153" s="59" t="s">
        <v>326</v>
      </c>
      <c r="G153" s="111"/>
    </row>
    <row r="154" spans="1:9" x14ac:dyDescent="0.25">
      <c r="A154" s="113">
        <v>996</v>
      </c>
      <c r="B154" s="113">
        <v>99600</v>
      </c>
      <c r="C154" s="59" t="s">
        <v>584</v>
      </c>
      <c r="D154" s="113">
        <v>152</v>
      </c>
      <c r="E154" s="113">
        <v>15200</v>
      </c>
      <c r="F154" s="59" t="s">
        <v>326</v>
      </c>
      <c r="G154" s="111"/>
    </row>
    <row r="155" spans="1:9" x14ac:dyDescent="0.25">
      <c r="A155" s="113">
        <v>701</v>
      </c>
      <c r="B155" s="113">
        <v>70100</v>
      </c>
      <c r="C155" s="59" t="s">
        <v>378</v>
      </c>
      <c r="D155" s="113">
        <v>701</v>
      </c>
      <c r="E155" s="113">
        <v>70100</v>
      </c>
      <c r="F155" s="123" t="s">
        <v>333</v>
      </c>
      <c r="G155"/>
    </row>
    <row r="156" spans="1:9" x14ac:dyDescent="0.25">
      <c r="A156" s="113">
        <v>709</v>
      </c>
      <c r="B156" s="113">
        <v>70900</v>
      </c>
      <c r="C156" s="59" t="s">
        <v>448</v>
      </c>
      <c r="D156" s="113">
        <v>701</v>
      </c>
      <c r="E156" s="113">
        <v>70100</v>
      </c>
      <c r="F156" s="123" t="s">
        <v>333</v>
      </c>
      <c r="G156" s="159"/>
    </row>
    <row r="157" spans="1:9" x14ac:dyDescent="0.25">
      <c r="A157" s="113">
        <v>716</v>
      </c>
      <c r="B157" s="113">
        <v>71600</v>
      </c>
      <c r="C157" s="59" t="s">
        <v>449</v>
      </c>
      <c r="D157" s="113">
        <v>701</v>
      </c>
      <c r="E157" s="113">
        <v>70100</v>
      </c>
      <c r="F157" s="123" t="s">
        <v>333</v>
      </c>
      <c r="G157"/>
      <c r="H157" s="119"/>
      <c r="I157" s="110"/>
    </row>
    <row r="158" spans="1:9" x14ac:dyDescent="0.25">
      <c r="A158" s="113">
        <v>718</v>
      </c>
      <c r="B158" s="113">
        <v>71800</v>
      </c>
      <c r="C158" s="59" t="s">
        <v>450</v>
      </c>
      <c r="D158" s="113">
        <v>701</v>
      </c>
      <c r="E158" s="113">
        <v>70100</v>
      </c>
      <c r="F158" s="123" t="s">
        <v>333</v>
      </c>
      <c r="G158" s="159"/>
      <c r="H158" s="119"/>
      <c r="I158" s="110"/>
    </row>
    <row r="159" spans="1:9" x14ac:dyDescent="0.25">
      <c r="A159" s="113">
        <v>719</v>
      </c>
      <c r="B159" s="113">
        <v>71900</v>
      </c>
      <c r="C159" s="59" t="s">
        <v>451</v>
      </c>
      <c r="D159" s="113">
        <v>701</v>
      </c>
      <c r="E159" s="113">
        <v>70100</v>
      </c>
      <c r="F159" s="123" t="s">
        <v>333</v>
      </c>
      <c r="G159"/>
      <c r="H159" s="119"/>
      <c r="I159" s="110"/>
    </row>
    <row r="160" spans="1:9" x14ac:dyDescent="0.25">
      <c r="A160" s="113">
        <v>721</v>
      </c>
      <c r="B160" s="113">
        <v>72100</v>
      </c>
      <c r="C160" s="59" t="s">
        <v>452</v>
      </c>
      <c r="D160" s="113">
        <v>701</v>
      </c>
      <c r="E160" s="113">
        <v>70100</v>
      </c>
      <c r="F160" s="123" t="s">
        <v>333</v>
      </c>
      <c r="G160" s="160"/>
    </row>
    <row r="161" spans="1:7" x14ac:dyDescent="0.25">
      <c r="A161" s="113">
        <v>730</v>
      </c>
      <c r="B161" s="113">
        <v>73000</v>
      </c>
      <c r="C161" s="59" t="s">
        <v>453</v>
      </c>
      <c r="D161" s="113">
        <v>701</v>
      </c>
      <c r="E161" s="113">
        <v>70100</v>
      </c>
      <c r="F161" s="123" t="s">
        <v>333</v>
      </c>
      <c r="G161"/>
    </row>
    <row r="162" spans="1:7" x14ac:dyDescent="0.25">
      <c r="A162" s="113">
        <v>733</v>
      </c>
      <c r="B162" s="113">
        <v>73300</v>
      </c>
      <c r="C162" s="59" t="s">
        <v>524</v>
      </c>
      <c r="D162" s="113">
        <v>701</v>
      </c>
      <c r="E162" s="113">
        <v>70100</v>
      </c>
      <c r="F162" s="123" t="s">
        <v>333</v>
      </c>
      <c r="G162" s="159"/>
    </row>
    <row r="163" spans="1:7" x14ac:dyDescent="0.25">
      <c r="A163" s="113">
        <v>734</v>
      </c>
      <c r="B163" s="113">
        <v>73400</v>
      </c>
      <c r="C163" s="59" t="s">
        <v>525</v>
      </c>
      <c r="D163" s="113">
        <v>701</v>
      </c>
      <c r="E163" s="113">
        <v>70100</v>
      </c>
      <c r="F163" s="123" t="s">
        <v>333</v>
      </c>
      <c r="G163" s="159"/>
    </row>
    <row r="164" spans="1:7" x14ac:dyDescent="0.25">
      <c r="A164" s="113">
        <v>735</v>
      </c>
      <c r="B164" s="113">
        <v>73500</v>
      </c>
      <c r="C164" s="59" t="s">
        <v>454</v>
      </c>
      <c r="D164" s="113">
        <v>701</v>
      </c>
      <c r="E164" s="113">
        <v>70100</v>
      </c>
      <c r="F164" s="123" t="s">
        <v>333</v>
      </c>
      <c r="G164"/>
    </row>
    <row r="165" spans="1:7" x14ac:dyDescent="0.25">
      <c r="A165" s="113">
        <v>737</v>
      </c>
      <c r="B165" s="113">
        <v>73700</v>
      </c>
      <c r="C165" s="59" t="s">
        <v>455</v>
      </c>
      <c r="D165" s="113">
        <v>701</v>
      </c>
      <c r="E165" s="113">
        <v>70100</v>
      </c>
      <c r="F165" s="123" t="s">
        <v>333</v>
      </c>
      <c r="G165"/>
    </row>
    <row r="166" spans="1:7" x14ac:dyDescent="0.25">
      <c r="A166" s="113">
        <v>741</v>
      </c>
      <c r="B166" s="113">
        <v>74100</v>
      </c>
      <c r="C166" s="59" t="s">
        <v>456</v>
      </c>
      <c r="D166" s="113">
        <v>701</v>
      </c>
      <c r="E166" s="113">
        <v>70100</v>
      </c>
      <c r="F166" s="123" t="s">
        <v>333</v>
      </c>
      <c r="G166"/>
    </row>
    <row r="167" spans="1:7" ht="15.6" x14ac:dyDescent="0.3">
      <c r="A167" s="113">
        <v>742</v>
      </c>
      <c r="B167" s="113">
        <v>74200</v>
      </c>
      <c r="C167" s="59" t="s">
        <v>457</v>
      </c>
      <c r="D167" s="113">
        <v>701</v>
      </c>
      <c r="E167" s="113">
        <v>70100</v>
      </c>
      <c r="F167" s="123" t="s">
        <v>333</v>
      </c>
      <c r="G167" s="161"/>
    </row>
    <row r="168" spans="1:7" x14ac:dyDescent="0.25">
      <c r="A168" s="113">
        <v>743</v>
      </c>
      <c r="B168" s="113">
        <v>74300</v>
      </c>
      <c r="C168" s="59" t="s">
        <v>458</v>
      </c>
      <c r="D168" s="113">
        <v>701</v>
      </c>
      <c r="E168" s="113">
        <v>70100</v>
      </c>
      <c r="F168" s="123" t="s">
        <v>333</v>
      </c>
      <c r="G168"/>
    </row>
    <row r="169" spans="1:7" x14ac:dyDescent="0.25">
      <c r="A169" s="113">
        <v>745</v>
      </c>
      <c r="B169" s="113">
        <v>74500</v>
      </c>
      <c r="C169" s="59" t="s">
        <v>459</v>
      </c>
      <c r="D169" s="113">
        <v>701</v>
      </c>
      <c r="E169" s="113">
        <v>70100</v>
      </c>
      <c r="F169" s="123" t="s">
        <v>333</v>
      </c>
      <c r="G169"/>
    </row>
    <row r="170" spans="1:7" x14ac:dyDescent="0.25">
      <c r="A170" s="113">
        <v>747</v>
      </c>
      <c r="B170" s="113">
        <v>74700</v>
      </c>
      <c r="C170" s="59" t="s">
        <v>526</v>
      </c>
      <c r="D170" s="113">
        <v>701</v>
      </c>
      <c r="E170" s="113">
        <v>70100</v>
      </c>
      <c r="F170" s="123" t="s">
        <v>333</v>
      </c>
      <c r="G170" s="159"/>
    </row>
    <row r="171" spans="1:7" x14ac:dyDescent="0.25">
      <c r="A171" s="113">
        <v>749</v>
      </c>
      <c r="B171" s="113">
        <v>74900</v>
      </c>
      <c r="C171" s="59" t="s">
        <v>460</v>
      </c>
      <c r="D171" s="113">
        <v>701</v>
      </c>
      <c r="E171" s="113">
        <v>70100</v>
      </c>
      <c r="F171" s="123" t="s">
        <v>333</v>
      </c>
      <c r="G171"/>
    </row>
    <row r="172" spans="1:7" x14ac:dyDescent="0.25">
      <c r="A172" s="113">
        <v>752</v>
      </c>
      <c r="B172" s="113">
        <v>75200</v>
      </c>
      <c r="C172" s="59" t="s">
        <v>461</v>
      </c>
      <c r="D172" s="113">
        <v>701</v>
      </c>
      <c r="E172" s="113">
        <v>70100</v>
      </c>
      <c r="F172" s="123" t="s">
        <v>333</v>
      </c>
      <c r="G172" s="160"/>
    </row>
    <row r="173" spans="1:7" x14ac:dyDescent="0.25">
      <c r="A173" s="113">
        <v>753</v>
      </c>
      <c r="B173" s="113">
        <v>75300</v>
      </c>
      <c r="C173" s="59" t="s">
        <v>462</v>
      </c>
      <c r="D173" s="113">
        <v>701</v>
      </c>
      <c r="E173" s="113">
        <v>70100</v>
      </c>
      <c r="F173" s="123" t="s">
        <v>333</v>
      </c>
      <c r="G173"/>
    </row>
    <row r="174" spans="1:7" x14ac:dyDescent="0.25">
      <c r="A174" s="113">
        <v>754</v>
      </c>
      <c r="B174" s="113">
        <v>75400</v>
      </c>
      <c r="C174" s="59" t="s">
        <v>463</v>
      </c>
      <c r="D174" s="113">
        <v>701</v>
      </c>
      <c r="E174" s="113">
        <v>70100</v>
      </c>
      <c r="F174" s="123" t="s">
        <v>333</v>
      </c>
      <c r="G174"/>
    </row>
    <row r="175" spans="1:7" x14ac:dyDescent="0.25">
      <c r="A175" s="113">
        <v>756</v>
      </c>
      <c r="B175" s="113">
        <v>75600</v>
      </c>
      <c r="C175" s="59" t="s">
        <v>585</v>
      </c>
      <c r="D175" s="113">
        <v>701</v>
      </c>
      <c r="E175" s="113">
        <v>70100</v>
      </c>
      <c r="F175" s="123" t="s">
        <v>333</v>
      </c>
      <c r="G175" s="159"/>
    </row>
    <row r="176" spans="1:7" x14ac:dyDescent="0.25">
      <c r="A176" s="113">
        <v>757</v>
      </c>
      <c r="B176" s="113">
        <v>75700</v>
      </c>
      <c r="C176" s="59" t="s">
        <v>527</v>
      </c>
      <c r="D176" s="113">
        <v>701</v>
      </c>
      <c r="E176" s="113">
        <v>70100</v>
      </c>
      <c r="F176" s="123" t="s">
        <v>333</v>
      </c>
      <c r="G176" s="159"/>
    </row>
    <row r="177" spans="1:7" x14ac:dyDescent="0.25">
      <c r="A177" s="113">
        <v>760</v>
      </c>
      <c r="B177" s="113">
        <v>76000</v>
      </c>
      <c r="C177" s="59" t="s">
        <v>464</v>
      </c>
      <c r="D177" s="113">
        <v>701</v>
      </c>
      <c r="E177" s="113">
        <v>70100</v>
      </c>
      <c r="F177" s="123" t="s">
        <v>333</v>
      </c>
      <c r="G177"/>
    </row>
    <row r="178" spans="1:7" x14ac:dyDescent="0.25">
      <c r="A178" s="113">
        <v>761</v>
      </c>
      <c r="B178" s="113">
        <v>76100</v>
      </c>
      <c r="C178" s="59" t="s">
        <v>465</v>
      </c>
      <c r="D178" s="113">
        <v>701</v>
      </c>
      <c r="E178" s="113">
        <v>70100</v>
      </c>
      <c r="F178" s="123" t="s">
        <v>333</v>
      </c>
      <c r="G178"/>
    </row>
    <row r="179" spans="1:7" x14ac:dyDescent="0.25">
      <c r="A179" s="113">
        <v>766</v>
      </c>
      <c r="B179" s="113">
        <v>76600</v>
      </c>
      <c r="C179" s="59" t="s">
        <v>466</v>
      </c>
      <c r="D179" s="113">
        <v>701</v>
      </c>
      <c r="E179" s="113">
        <v>70100</v>
      </c>
      <c r="F179" s="123" t="s">
        <v>333</v>
      </c>
      <c r="G179"/>
    </row>
    <row r="180" spans="1:7" x14ac:dyDescent="0.25">
      <c r="A180" s="113">
        <v>767</v>
      </c>
      <c r="B180" s="113">
        <v>76700</v>
      </c>
      <c r="C180" s="59" t="s">
        <v>467</v>
      </c>
      <c r="D180" s="113">
        <v>701</v>
      </c>
      <c r="E180" s="113">
        <v>70100</v>
      </c>
      <c r="F180" s="123" t="s">
        <v>333</v>
      </c>
      <c r="G180"/>
    </row>
    <row r="181" spans="1:7" x14ac:dyDescent="0.25">
      <c r="A181" s="113">
        <v>768</v>
      </c>
      <c r="B181" s="113">
        <v>76800</v>
      </c>
      <c r="C181" s="59" t="s">
        <v>468</v>
      </c>
      <c r="D181" s="113">
        <v>701</v>
      </c>
      <c r="E181" s="113">
        <v>70100</v>
      </c>
      <c r="F181" s="123" t="s">
        <v>333</v>
      </c>
      <c r="G181"/>
    </row>
    <row r="182" spans="1:7" x14ac:dyDescent="0.25">
      <c r="A182" s="113">
        <v>769</v>
      </c>
      <c r="B182" s="113">
        <v>76900</v>
      </c>
      <c r="C182" s="59" t="s">
        <v>469</v>
      </c>
      <c r="D182" s="113">
        <v>701</v>
      </c>
      <c r="E182" s="113">
        <v>70100</v>
      </c>
      <c r="F182" s="123" t="s">
        <v>333</v>
      </c>
      <c r="G182"/>
    </row>
    <row r="183" spans="1:7" x14ac:dyDescent="0.25">
      <c r="A183" s="113">
        <v>770</v>
      </c>
      <c r="B183" s="113">
        <v>77000</v>
      </c>
      <c r="C183" s="59" t="s">
        <v>470</v>
      </c>
      <c r="D183" s="113">
        <v>701</v>
      </c>
      <c r="E183" s="113">
        <v>70100</v>
      </c>
      <c r="F183" s="123" t="s">
        <v>333</v>
      </c>
      <c r="G183"/>
    </row>
    <row r="184" spans="1:7" x14ac:dyDescent="0.25">
      <c r="A184" s="113">
        <v>771</v>
      </c>
      <c r="B184" s="113">
        <v>77100</v>
      </c>
      <c r="C184" s="59" t="s">
        <v>471</v>
      </c>
      <c r="D184" s="113">
        <v>701</v>
      </c>
      <c r="E184" s="113">
        <v>70100</v>
      </c>
      <c r="F184" s="123" t="s">
        <v>333</v>
      </c>
      <c r="G184"/>
    </row>
    <row r="185" spans="1:7" x14ac:dyDescent="0.25">
      <c r="A185" s="113">
        <v>772</v>
      </c>
      <c r="B185" s="113">
        <v>77200</v>
      </c>
      <c r="C185" s="59" t="s">
        <v>472</v>
      </c>
      <c r="D185" s="113">
        <v>701</v>
      </c>
      <c r="E185" s="113">
        <v>70100</v>
      </c>
      <c r="F185" s="123" t="s">
        <v>333</v>
      </c>
      <c r="G185"/>
    </row>
    <row r="186" spans="1:7" x14ac:dyDescent="0.25">
      <c r="A186" s="113">
        <v>773</v>
      </c>
      <c r="B186" s="113">
        <v>77300</v>
      </c>
      <c r="C186" s="59" t="s">
        <v>473</v>
      </c>
      <c r="D186" s="113">
        <v>701</v>
      </c>
      <c r="E186" s="113">
        <v>70100</v>
      </c>
      <c r="F186" s="123" t="s">
        <v>333</v>
      </c>
      <c r="G186"/>
    </row>
    <row r="187" spans="1:7" x14ac:dyDescent="0.25">
      <c r="A187" s="113">
        <v>774</v>
      </c>
      <c r="B187" s="113">
        <v>77400</v>
      </c>
      <c r="C187" s="59" t="s">
        <v>474</v>
      </c>
      <c r="D187" s="113">
        <v>701</v>
      </c>
      <c r="E187" s="113">
        <v>70100</v>
      </c>
      <c r="F187" s="123" t="s">
        <v>333</v>
      </c>
      <c r="G187"/>
    </row>
    <row r="188" spans="1:7" x14ac:dyDescent="0.25">
      <c r="A188" s="113">
        <v>775</v>
      </c>
      <c r="B188" s="113">
        <v>77500</v>
      </c>
      <c r="C188" s="59" t="s">
        <v>475</v>
      </c>
      <c r="D188" s="113">
        <v>701</v>
      </c>
      <c r="E188" s="113">
        <v>70100</v>
      </c>
      <c r="F188" s="123" t="s">
        <v>333</v>
      </c>
      <c r="G188"/>
    </row>
    <row r="189" spans="1:7" x14ac:dyDescent="0.25">
      <c r="A189" s="113">
        <v>776</v>
      </c>
      <c r="B189" s="113">
        <v>77600</v>
      </c>
      <c r="C189" s="59" t="s">
        <v>476</v>
      </c>
      <c r="D189" s="113">
        <v>701</v>
      </c>
      <c r="E189" s="113">
        <v>70100</v>
      </c>
      <c r="F189" s="123" t="s">
        <v>333</v>
      </c>
      <c r="G189"/>
    </row>
    <row r="190" spans="1:7" ht="15.6" x14ac:dyDescent="0.3">
      <c r="A190" s="113">
        <v>779</v>
      </c>
      <c r="B190" s="113">
        <v>77900</v>
      </c>
      <c r="C190" s="59" t="s">
        <v>477</v>
      </c>
      <c r="D190" s="113">
        <v>701</v>
      </c>
      <c r="E190" s="113">
        <v>70100</v>
      </c>
      <c r="F190" s="123" t="s">
        <v>333</v>
      </c>
      <c r="G190" s="161"/>
    </row>
    <row r="191" spans="1:7" x14ac:dyDescent="0.25">
      <c r="A191" s="113">
        <v>785</v>
      </c>
      <c r="B191" s="113">
        <v>78500</v>
      </c>
      <c r="C191" s="59" t="s">
        <v>528</v>
      </c>
      <c r="D191" s="113">
        <v>701</v>
      </c>
      <c r="E191" s="113">
        <v>70100</v>
      </c>
      <c r="F191" s="123" t="s">
        <v>333</v>
      </c>
      <c r="G191"/>
    </row>
    <row r="192" spans="1:7" x14ac:dyDescent="0.25">
      <c r="A192" s="113">
        <v>786</v>
      </c>
      <c r="B192" s="113">
        <v>78600</v>
      </c>
      <c r="C192" s="59" t="s">
        <v>529</v>
      </c>
      <c r="D192" s="113">
        <v>701</v>
      </c>
      <c r="E192" s="113">
        <v>70100</v>
      </c>
      <c r="F192" s="123" t="s">
        <v>333</v>
      </c>
      <c r="G192" s="159"/>
    </row>
    <row r="193" spans="1:7" x14ac:dyDescent="0.25">
      <c r="A193" s="113">
        <v>795</v>
      </c>
      <c r="B193" s="113">
        <v>79500</v>
      </c>
      <c r="C193" s="59" t="s">
        <v>478</v>
      </c>
      <c r="D193" s="113">
        <v>701</v>
      </c>
      <c r="E193" s="113">
        <v>70100</v>
      </c>
      <c r="F193" s="123" t="s">
        <v>333</v>
      </c>
      <c r="G193"/>
    </row>
    <row r="194" spans="1:7" x14ac:dyDescent="0.25">
      <c r="A194" s="113">
        <v>799</v>
      </c>
      <c r="B194" s="113">
        <v>79900</v>
      </c>
      <c r="C194" s="59" t="s">
        <v>479</v>
      </c>
      <c r="D194" s="113">
        <v>701</v>
      </c>
      <c r="E194" s="113">
        <v>70100</v>
      </c>
      <c r="F194" s="123" t="s">
        <v>333</v>
      </c>
      <c r="G194"/>
    </row>
    <row r="195" spans="1:7" x14ac:dyDescent="0.25">
      <c r="A195" s="113">
        <v>703</v>
      </c>
      <c r="B195" s="113">
        <v>70300</v>
      </c>
      <c r="C195" s="59" t="s">
        <v>480</v>
      </c>
      <c r="D195" s="113">
        <v>720</v>
      </c>
      <c r="E195" s="113">
        <v>72000</v>
      </c>
      <c r="F195" s="59" t="s">
        <v>379</v>
      </c>
      <c r="G195" s="162"/>
    </row>
    <row r="196" spans="1:7" x14ac:dyDescent="0.25">
      <c r="A196" s="113">
        <v>704</v>
      </c>
      <c r="B196" s="113">
        <v>70400</v>
      </c>
      <c r="C196" s="59" t="s">
        <v>481</v>
      </c>
      <c r="D196" s="113">
        <v>720</v>
      </c>
      <c r="E196" s="113">
        <v>72000</v>
      </c>
      <c r="F196" s="59" t="s">
        <v>379</v>
      </c>
      <c r="G196" s="162"/>
    </row>
    <row r="197" spans="1:7" x14ac:dyDescent="0.25">
      <c r="A197" s="113">
        <v>705</v>
      </c>
      <c r="B197" s="113">
        <v>70500</v>
      </c>
      <c r="C197" s="59" t="s">
        <v>482</v>
      </c>
      <c r="D197" s="113">
        <v>720</v>
      </c>
      <c r="E197" s="113">
        <v>72000</v>
      </c>
      <c r="F197" s="59" t="s">
        <v>379</v>
      </c>
      <c r="G197" s="162"/>
    </row>
    <row r="198" spans="1:7" x14ac:dyDescent="0.25">
      <c r="A198" s="113">
        <v>706</v>
      </c>
      <c r="B198" s="113">
        <v>70600</v>
      </c>
      <c r="C198" s="59" t="s">
        <v>483</v>
      </c>
      <c r="D198" s="113">
        <v>720</v>
      </c>
      <c r="E198" s="113">
        <v>72000</v>
      </c>
      <c r="F198" s="59" t="s">
        <v>379</v>
      </c>
      <c r="G198" s="162"/>
    </row>
    <row r="199" spans="1:7" x14ac:dyDescent="0.25">
      <c r="A199" s="113">
        <v>707</v>
      </c>
      <c r="B199" s="113">
        <v>70700</v>
      </c>
      <c r="C199" s="59" t="s">
        <v>484</v>
      </c>
      <c r="D199" s="113">
        <v>720</v>
      </c>
      <c r="E199" s="113">
        <v>72000</v>
      </c>
      <c r="F199" s="59" t="s">
        <v>379</v>
      </c>
      <c r="G199" s="162"/>
    </row>
    <row r="200" spans="1:7" x14ac:dyDescent="0.25">
      <c r="A200" s="113">
        <v>708</v>
      </c>
      <c r="B200" s="113">
        <v>70800</v>
      </c>
      <c r="C200" s="59" t="s">
        <v>530</v>
      </c>
      <c r="D200" s="113">
        <v>720</v>
      </c>
      <c r="E200" s="113">
        <v>72000</v>
      </c>
      <c r="F200" s="59" t="s">
        <v>379</v>
      </c>
      <c r="G200" s="162"/>
    </row>
    <row r="201" spans="1:7" x14ac:dyDescent="0.25">
      <c r="A201" s="113">
        <v>720</v>
      </c>
      <c r="B201" s="113">
        <v>72000</v>
      </c>
      <c r="C201" s="59" t="s">
        <v>485</v>
      </c>
      <c r="D201" s="113">
        <v>720</v>
      </c>
      <c r="E201" s="113">
        <v>72000</v>
      </c>
      <c r="F201" s="59" t="s">
        <v>379</v>
      </c>
      <c r="G201" s="162"/>
    </row>
    <row r="202" spans="1:7" x14ac:dyDescent="0.25">
      <c r="A202" s="113">
        <v>723</v>
      </c>
      <c r="B202" s="113">
        <v>72300</v>
      </c>
      <c r="C202" s="59" t="s">
        <v>486</v>
      </c>
      <c r="D202" s="113">
        <v>720</v>
      </c>
      <c r="E202" s="113">
        <v>72000</v>
      </c>
      <c r="F202" s="59" t="s">
        <v>379</v>
      </c>
      <c r="G202" s="162"/>
    </row>
    <row r="203" spans="1:7" x14ac:dyDescent="0.25">
      <c r="A203" s="113">
        <v>724</v>
      </c>
      <c r="B203" s="113">
        <v>72400</v>
      </c>
      <c r="C203" s="59" t="s">
        <v>487</v>
      </c>
      <c r="D203" s="113">
        <v>720</v>
      </c>
      <c r="E203" s="113">
        <v>72000</v>
      </c>
      <c r="F203" s="59" t="s">
        <v>379</v>
      </c>
      <c r="G203" s="162"/>
    </row>
    <row r="204" spans="1:7" x14ac:dyDescent="0.25">
      <c r="A204" s="113">
        <v>728</v>
      </c>
      <c r="B204" s="113">
        <v>72800</v>
      </c>
      <c r="C204" s="59" t="s">
        <v>488</v>
      </c>
      <c r="D204" s="113">
        <v>720</v>
      </c>
      <c r="E204" s="113">
        <v>72000</v>
      </c>
      <c r="F204" s="59" t="s">
        <v>379</v>
      </c>
      <c r="G204" s="162"/>
    </row>
    <row r="205" spans="1:7" x14ac:dyDescent="0.25">
      <c r="A205" s="113">
        <v>729</v>
      </c>
      <c r="B205" s="113">
        <v>72900</v>
      </c>
      <c r="C205" s="59" t="s">
        <v>489</v>
      </c>
      <c r="D205" s="113">
        <v>720</v>
      </c>
      <c r="E205" s="113">
        <v>72000</v>
      </c>
      <c r="F205" s="59" t="s">
        <v>379</v>
      </c>
      <c r="G205" s="162"/>
    </row>
    <row r="206" spans="1:7" x14ac:dyDescent="0.25">
      <c r="A206" s="113">
        <v>739</v>
      </c>
      <c r="B206" s="113">
        <v>73900</v>
      </c>
      <c r="C206" s="59" t="s">
        <v>490</v>
      </c>
      <c r="D206" s="113">
        <v>720</v>
      </c>
      <c r="E206" s="113">
        <v>72000</v>
      </c>
      <c r="F206" s="59" t="s">
        <v>379</v>
      </c>
      <c r="G206" s="162"/>
    </row>
    <row r="207" spans="1:7" x14ac:dyDescent="0.25">
      <c r="A207" s="113">
        <v>748</v>
      </c>
      <c r="B207" s="113">
        <v>74800</v>
      </c>
      <c r="C207" s="59" t="s">
        <v>491</v>
      </c>
      <c r="D207" s="113">
        <v>720</v>
      </c>
      <c r="E207" s="113">
        <v>72000</v>
      </c>
      <c r="F207" s="59" t="s">
        <v>379</v>
      </c>
      <c r="G207" s="162"/>
    </row>
    <row r="208" spans="1:7" x14ac:dyDescent="0.25">
      <c r="A208" s="113">
        <v>790</v>
      </c>
      <c r="B208" s="113">
        <v>79000</v>
      </c>
      <c r="C208" s="59" t="s">
        <v>492</v>
      </c>
      <c r="D208" s="113">
        <v>720</v>
      </c>
      <c r="E208" s="113">
        <v>72000</v>
      </c>
      <c r="F208" s="59" t="s">
        <v>379</v>
      </c>
      <c r="G208" s="162"/>
    </row>
    <row r="209" spans="1:7" x14ac:dyDescent="0.25">
      <c r="A209" s="113">
        <v>792</v>
      </c>
      <c r="B209" s="113">
        <v>79200</v>
      </c>
      <c r="C209" s="59" t="s">
        <v>493</v>
      </c>
      <c r="D209" s="113">
        <v>720</v>
      </c>
      <c r="E209" s="113">
        <v>72000</v>
      </c>
      <c r="F209" s="59" t="s">
        <v>379</v>
      </c>
      <c r="G209" s="162"/>
    </row>
    <row r="210" spans="1:7" x14ac:dyDescent="0.25">
      <c r="A210" s="113">
        <v>793</v>
      </c>
      <c r="B210" s="113">
        <v>79300</v>
      </c>
      <c r="C210" s="59" t="s">
        <v>494</v>
      </c>
      <c r="D210" s="113">
        <v>720</v>
      </c>
      <c r="E210" s="113">
        <v>72000</v>
      </c>
      <c r="F210" s="59" t="s">
        <v>379</v>
      </c>
      <c r="G210" s="162"/>
    </row>
    <row r="211" spans="1:7" x14ac:dyDescent="0.25">
      <c r="A211" s="113">
        <v>794</v>
      </c>
      <c r="B211" s="113">
        <v>79400</v>
      </c>
      <c r="C211" s="59" t="s">
        <v>495</v>
      </c>
      <c r="D211" s="113">
        <v>720</v>
      </c>
      <c r="E211" s="113">
        <v>72000</v>
      </c>
      <c r="F211" s="59" t="s">
        <v>379</v>
      </c>
      <c r="G211" s="162"/>
    </row>
    <row r="212" spans="1:7" x14ac:dyDescent="0.25">
      <c r="A212" s="113">
        <v>784</v>
      </c>
      <c r="B212" s="113">
        <v>78400</v>
      </c>
      <c r="C212" s="59" t="s">
        <v>587</v>
      </c>
      <c r="D212" s="113">
        <v>701</v>
      </c>
      <c r="E212" s="113">
        <v>70100</v>
      </c>
    </row>
  </sheetData>
  <sheetProtection selectLockedCells="1" selectUnlockedCells="1"/>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78"/>
  <sheetViews>
    <sheetView topLeftCell="A2" zoomScaleNormal="100" workbookViewId="0">
      <selection activeCell="D15" sqref="D15"/>
    </sheetView>
  </sheetViews>
  <sheetFormatPr defaultColWidth="10.33203125" defaultRowHeight="13.2" x14ac:dyDescent="0.25"/>
  <cols>
    <col min="1" max="1" width="6.6640625" style="51" customWidth="1"/>
    <col min="2" max="2" width="9" style="51" customWidth="1"/>
    <col min="3" max="3" width="59.88671875" style="51" bestFit="1" customWidth="1"/>
    <col min="4" max="4" width="42.88671875" style="51" customWidth="1"/>
    <col min="5" max="5" width="50.109375" style="51" customWidth="1"/>
    <col min="6" max="6" width="26.6640625" style="51" customWidth="1"/>
    <col min="7" max="16384" width="10.33203125" style="51"/>
  </cols>
  <sheetData>
    <row r="1" spans="1:7" ht="26.4" x14ac:dyDescent="0.25">
      <c r="A1" s="124" t="s">
        <v>386</v>
      </c>
      <c r="B1" s="125" t="s">
        <v>363</v>
      </c>
      <c r="C1" s="126" t="s">
        <v>260</v>
      </c>
      <c r="D1" s="126" t="s">
        <v>387</v>
      </c>
      <c r="E1" s="127" t="s">
        <v>388</v>
      </c>
      <c r="F1" s="128" t="s">
        <v>500</v>
      </c>
      <c r="G1" s="50"/>
    </row>
    <row r="2" spans="1:7" x14ac:dyDescent="0.25">
      <c r="A2" s="113">
        <v>100</v>
      </c>
      <c r="B2" s="113">
        <v>10000</v>
      </c>
      <c r="C2" s="59" t="s">
        <v>364</v>
      </c>
      <c r="D2" s="140">
        <v>100</v>
      </c>
      <c r="E2" s="140">
        <v>10000</v>
      </c>
      <c r="F2" s="110"/>
      <c r="G2" s="52"/>
    </row>
    <row r="3" spans="1:7" x14ac:dyDescent="0.25">
      <c r="A3" s="113">
        <v>101</v>
      </c>
      <c r="B3" s="113">
        <v>10100</v>
      </c>
      <c r="C3" s="59" t="s">
        <v>19</v>
      </c>
      <c r="D3" s="141">
        <v>101105</v>
      </c>
      <c r="E3" s="141" t="s">
        <v>541</v>
      </c>
      <c r="F3" s="111"/>
      <c r="G3" s="52"/>
    </row>
    <row r="4" spans="1:7" ht="21" x14ac:dyDescent="0.25">
      <c r="A4" s="113">
        <v>107</v>
      </c>
      <c r="B4" s="113">
        <v>10700</v>
      </c>
      <c r="C4" s="59" t="s">
        <v>21</v>
      </c>
      <c r="D4" s="131" t="s">
        <v>542</v>
      </c>
      <c r="E4" s="131" t="s">
        <v>543</v>
      </c>
      <c r="F4" s="142" t="s">
        <v>544</v>
      </c>
      <c r="G4" s="52"/>
    </row>
    <row r="5" spans="1:7" x14ac:dyDescent="0.25">
      <c r="A5" s="113">
        <v>109</v>
      </c>
      <c r="B5" s="113">
        <v>10900</v>
      </c>
      <c r="C5" s="59" t="s">
        <v>292</v>
      </c>
      <c r="D5" s="140">
        <v>109</v>
      </c>
      <c r="E5" s="140">
        <v>10900</v>
      </c>
      <c r="F5" s="110"/>
      <c r="G5" s="52"/>
    </row>
    <row r="6" spans="1:7" x14ac:dyDescent="0.25">
      <c r="A6" s="113">
        <v>110</v>
      </c>
      <c r="B6" s="113">
        <v>11000</v>
      </c>
      <c r="C6" s="59" t="s">
        <v>345</v>
      </c>
      <c r="D6" s="140">
        <v>110</v>
      </c>
      <c r="E6" s="140">
        <v>11000</v>
      </c>
      <c r="F6" s="110"/>
      <c r="G6" s="52"/>
    </row>
    <row r="7" spans="1:7" x14ac:dyDescent="0.25">
      <c r="A7" s="113">
        <v>111</v>
      </c>
      <c r="B7" s="113">
        <v>11100</v>
      </c>
      <c r="C7" s="59" t="s">
        <v>23</v>
      </c>
      <c r="D7" s="131" t="s">
        <v>261</v>
      </c>
      <c r="E7" s="131" t="s">
        <v>335</v>
      </c>
      <c r="F7" s="110"/>
      <c r="G7" s="52"/>
    </row>
    <row r="8" spans="1:7" x14ac:dyDescent="0.25">
      <c r="A8" s="113">
        <v>117</v>
      </c>
      <c r="B8" s="113">
        <v>11700</v>
      </c>
      <c r="C8" s="59" t="s">
        <v>28</v>
      </c>
      <c r="D8" s="140">
        <v>117</v>
      </c>
      <c r="E8" s="140">
        <v>11700</v>
      </c>
      <c r="F8" s="110"/>
      <c r="G8" s="52"/>
    </row>
    <row r="9" spans="1:7" ht="21" x14ac:dyDescent="0.25">
      <c r="A9" s="113">
        <v>119</v>
      </c>
      <c r="B9" s="113">
        <v>11900</v>
      </c>
      <c r="C9" s="59" t="s">
        <v>367</v>
      </c>
      <c r="D9" s="131" t="s">
        <v>440</v>
      </c>
      <c r="E9" s="131" t="s">
        <v>441</v>
      </c>
      <c r="F9" s="142"/>
      <c r="G9" s="52"/>
    </row>
    <row r="10" spans="1:7" x14ac:dyDescent="0.25">
      <c r="A10" s="113">
        <v>122</v>
      </c>
      <c r="B10" s="113">
        <v>12200</v>
      </c>
      <c r="C10" s="59" t="s">
        <v>30</v>
      </c>
      <c r="D10" s="131" t="s">
        <v>545</v>
      </c>
      <c r="E10" s="131" t="s">
        <v>546</v>
      </c>
      <c r="F10" s="142" t="s">
        <v>547</v>
      </c>
      <c r="G10" s="52"/>
    </row>
    <row r="11" spans="1:7" x14ac:dyDescent="0.25">
      <c r="A11" s="113">
        <v>123</v>
      </c>
      <c r="B11" s="113">
        <v>12300</v>
      </c>
      <c r="C11" s="59" t="s">
        <v>31</v>
      </c>
      <c r="D11" s="140">
        <v>123</v>
      </c>
      <c r="E11" s="140">
        <v>12300</v>
      </c>
      <c r="F11" s="110"/>
      <c r="G11" s="52"/>
    </row>
    <row r="12" spans="1:7" x14ac:dyDescent="0.25">
      <c r="A12" s="113">
        <v>127</v>
      </c>
      <c r="B12" s="113">
        <v>12700</v>
      </c>
      <c r="C12" s="59" t="s">
        <v>33</v>
      </c>
      <c r="D12" s="140">
        <v>127</v>
      </c>
      <c r="E12" s="140">
        <v>12700</v>
      </c>
      <c r="F12" s="110"/>
      <c r="G12" s="52"/>
    </row>
    <row r="13" spans="1:7" x14ac:dyDescent="0.25">
      <c r="A13" s="113">
        <v>129</v>
      </c>
      <c r="B13" s="113">
        <v>12900</v>
      </c>
      <c r="C13" s="59" t="s">
        <v>34</v>
      </c>
      <c r="D13" s="131" t="s">
        <v>417</v>
      </c>
      <c r="E13" s="131" t="s">
        <v>442</v>
      </c>
      <c r="F13" s="142"/>
      <c r="G13" s="52"/>
    </row>
    <row r="14" spans="1:7" x14ac:dyDescent="0.25">
      <c r="A14" s="113">
        <v>132</v>
      </c>
      <c r="B14" s="113">
        <v>13200</v>
      </c>
      <c r="C14" s="59" t="s">
        <v>286</v>
      </c>
      <c r="D14" s="140">
        <v>132</v>
      </c>
      <c r="E14" s="140">
        <v>13200</v>
      </c>
      <c r="F14" s="110"/>
      <c r="G14" s="52"/>
    </row>
    <row r="15" spans="1:7" x14ac:dyDescent="0.25">
      <c r="A15" s="113">
        <v>133</v>
      </c>
      <c r="B15" s="113">
        <v>13300</v>
      </c>
      <c r="C15" s="59" t="s">
        <v>35</v>
      </c>
      <c r="D15" s="140">
        <v>133</v>
      </c>
      <c r="E15" s="140">
        <v>13300</v>
      </c>
      <c r="F15" s="110"/>
      <c r="G15" s="52"/>
    </row>
    <row r="16" spans="1:7" x14ac:dyDescent="0.25">
      <c r="A16" s="113">
        <v>136</v>
      </c>
      <c r="B16" s="113">
        <v>13600</v>
      </c>
      <c r="C16" s="59" t="s">
        <v>36</v>
      </c>
      <c r="D16" s="140">
        <v>136</v>
      </c>
      <c r="E16" s="140">
        <v>13600</v>
      </c>
      <c r="F16" s="110"/>
      <c r="G16" s="52"/>
    </row>
    <row r="17" spans="1:7" x14ac:dyDescent="0.25">
      <c r="A17" s="113">
        <v>140</v>
      </c>
      <c r="B17" s="113">
        <v>14000</v>
      </c>
      <c r="C17" s="59" t="s">
        <v>37</v>
      </c>
      <c r="D17" s="140">
        <v>140</v>
      </c>
      <c r="E17" s="140">
        <v>14000</v>
      </c>
      <c r="F17" s="110"/>
      <c r="G17" s="52"/>
    </row>
    <row r="18" spans="1:7" x14ac:dyDescent="0.25">
      <c r="A18" s="113">
        <v>141</v>
      </c>
      <c r="B18" s="113">
        <v>14100</v>
      </c>
      <c r="C18" s="59" t="s">
        <v>369</v>
      </c>
      <c r="D18" s="131" t="s">
        <v>262</v>
      </c>
      <c r="E18" s="131" t="s">
        <v>336</v>
      </c>
      <c r="F18" s="142"/>
      <c r="G18" s="52"/>
    </row>
    <row r="19" spans="1:7" x14ac:dyDescent="0.25">
      <c r="A19" s="113">
        <v>146</v>
      </c>
      <c r="B19" s="113">
        <v>14600</v>
      </c>
      <c r="C19" s="59" t="s">
        <v>38</v>
      </c>
      <c r="D19" s="140">
        <v>146</v>
      </c>
      <c r="E19" s="140">
        <v>14600</v>
      </c>
      <c r="F19" s="110"/>
      <c r="G19" s="52"/>
    </row>
    <row r="20" spans="1:7" x14ac:dyDescent="0.25">
      <c r="A20" s="113">
        <v>148</v>
      </c>
      <c r="B20" s="113">
        <v>14800</v>
      </c>
      <c r="C20" s="59" t="s">
        <v>39</v>
      </c>
      <c r="D20" s="140">
        <v>148</v>
      </c>
      <c r="E20" s="140">
        <v>14800</v>
      </c>
      <c r="F20" s="110"/>
      <c r="G20" s="52"/>
    </row>
    <row r="21" spans="1:7" x14ac:dyDescent="0.25">
      <c r="A21" s="113">
        <v>151</v>
      </c>
      <c r="B21" s="113">
        <v>15100</v>
      </c>
      <c r="C21" s="59" t="s">
        <v>41</v>
      </c>
      <c r="D21" s="131" t="s">
        <v>548</v>
      </c>
      <c r="E21" s="131" t="s">
        <v>549</v>
      </c>
      <c r="F21" s="117"/>
      <c r="G21" s="52"/>
    </row>
    <row r="22" spans="1:7" x14ac:dyDescent="0.25">
      <c r="A22" s="113">
        <v>152</v>
      </c>
      <c r="B22" s="113">
        <v>15200</v>
      </c>
      <c r="C22" s="59" t="s">
        <v>42</v>
      </c>
      <c r="D22" s="131" t="s">
        <v>532</v>
      </c>
      <c r="E22" s="131" t="s">
        <v>394</v>
      </c>
      <c r="F22" s="111" t="s">
        <v>550</v>
      </c>
      <c r="G22" s="52"/>
    </row>
    <row r="23" spans="1:7" x14ac:dyDescent="0.25">
      <c r="A23" s="113">
        <v>154</v>
      </c>
      <c r="B23" s="113">
        <v>15400</v>
      </c>
      <c r="C23" s="59" t="s">
        <v>43</v>
      </c>
      <c r="D23" s="131" t="s">
        <v>269</v>
      </c>
      <c r="E23" s="131" t="s">
        <v>337</v>
      </c>
      <c r="F23" s="110"/>
      <c r="G23" s="52"/>
    </row>
    <row r="24" spans="1:7" x14ac:dyDescent="0.25">
      <c r="A24" s="113">
        <v>156</v>
      </c>
      <c r="B24" s="113">
        <v>15600</v>
      </c>
      <c r="C24" s="59" t="s">
        <v>45</v>
      </c>
      <c r="D24" s="140">
        <v>156</v>
      </c>
      <c r="E24" s="140">
        <v>15600</v>
      </c>
      <c r="F24" s="110"/>
      <c r="G24" s="52"/>
    </row>
    <row r="25" spans="1:7" x14ac:dyDescent="0.25">
      <c r="A25" s="113">
        <v>157</v>
      </c>
      <c r="B25" s="113">
        <v>15700</v>
      </c>
      <c r="C25" s="59" t="s">
        <v>46</v>
      </c>
      <c r="D25" s="140">
        <v>157</v>
      </c>
      <c r="E25" s="140">
        <v>15700</v>
      </c>
      <c r="F25" s="110"/>
      <c r="G25" s="52"/>
    </row>
    <row r="26" spans="1:7" x14ac:dyDescent="0.25">
      <c r="A26" s="113">
        <v>158</v>
      </c>
      <c r="B26" s="113">
        <v>15800</v>
      </c>
      <c r="C26" s="59" t="s">
        <v>47</v>
      </c>
      <c r="D26" s="140">
        <v>158</v>
      </c>
      <c r="E26" s="140">
        <v>15800</v>
      </c>
      <c r="F26" s="110"/>
      <c r="G26" s="52"/>
    </row>
    <row r="27" spans="1:7" x14ac:dyDescent="0.25">
      <c r="A27" s="113">
        <v>161</v>
      </c>
      <c r="B27" s="113">
        <v>16100</v>
      </c>
      <c r="C27" s="59" t="s">
        <v>49</v>
      </c>
      <c r="D27" s="140">
        <v>161</v>
      </c>
      <c r="E27" s="140">
        <v>16100</v>
      </c>
      <c r="F27" s="110"/>
      <c r="G27" s="52"/>
    </row>
    <row r="28" spans="1:7" x14ac:dyDescent="0.25">
      <c r="A28" s="113">
        <v>165</v>
      </c>
      <c r="B28" s="113">
        <v>16500</v>
      </c>
      <c r="C28" s="59" t="s">
        <v>347</v>
      </c>
      <c r="D28" s="140">
        <v>165</v>
      </c>
      <c r="E28" s="140">
        <v>16500</v>
      </c>
      <c r="F28" s="110"/>
      <c r="G28" s="52"/>
    </row>
    <row r="29" spans="1:7" x14ac:dyDescent="0.25">
      <c r="A29" s="113">
        <v>167</v>
      </c>
      <c r="B29" s="113">
        <v>16700</v>
      </c>
      <c r="C29" s="59" t="s">
        <v>551</v>
      </c>
      <c r="D29" s="113">
        <v>167</v>
      </c>
      <c r="E29" s="113">
        <v>16700</v>
      </c>
      <c r="F29" s="111" t="s">
        <v>411</v>
      </c>
      <c r="G29" s="52"/>
    </row>
    <row r="30" spans="1:7" x14ac:dyDescent="0.25">
      <c r="A30" s="113">
        <v>171</v>
      </c>
      <c r="B30" s="113">
        <v>17100</v>
      </c>
      <c r="C30" s="59" t="s">
        <v>52</v>
      </c>
      <c r="D30" s="140">
        <v>171</v>
      </c>
      <c r="E30" s="140">
        <v>17100</v>
      </c>
      <c r="F30" s="110"/>
      <c r="G30" s="52"/>
    </row>
    <row r="31" spans="1:7" x14ac:dyDescent="0.25">
      <c r="A31" s="113">
        <v>172</v>
      </c>
      <c r="B31" s="113">
        <v>17200</v>
      </c>
      <c r="C31" s="59" t="s">
        <v>289</v>
      </c>
      <c r="D31" s="140">
        <v>172</v>
      </c>
      <c r="E31" s="140">
        <v>17200</v>
      </c>
      <c r="F31" s="110"/>
      <c r="G31" s="52"/>
    </row>
    <row r="32" spans="1:7" x14ac:dyDescent="0.25">
      <c r="A32" s="113">
        <v>174</v>
      </c>
      <c r="B32" s="113">
        <v>17400</v>
      </c>
      <c r="C32" s="59" t="s">
        <v>53</v>
      </c>
      <c r="D32" s="140">
        <v>174</v>
      </c>
      <c r="E32" s="140">
        <v>17400</v>
      </c>
      <c r="F32" s="110"/>
      <c r="G32" s="52"/>
    </row>
    <row r="33" spans="1:7" x14ac:dyDescent="0.25">
      <c r="A33" s="113">
        <v>181</v>
      </c>
      <c r="B33" s="113">
        <v>18100</v>
      </c>
      <c r="C33" s="59" t="s">
        <v>55</v>
      </c>
      <c r="D33" s="140">
        <v>181</v>
      </c>
      <c r="E33" s="140">
        <v>18100</v>
      </c>
      <c r="F33" s="143"/>
      <c r="G33" s="52"/>
    </row>
    <row r="34" spans="1:7" x14ac:dyDescent="0.25">
      <c r="A34" s="113">
        <v>182</v>
      </c>
      <c r="B34" s="113">
        <v>18200</v>
      </c>
      <c r="C34" s="59" t="s">
        <v>56</v>
      </c>
      <c r="D34" s="140">
        <v>182</v>
      </c>
      <c r="E34" s="140">
        <v>18200</v>
      </c>
      <c r="F34" s="50"/>
      <c r="G34" s="52"/>
    </row>
    <row r="35" spans="1:7" x14ac:dyDescent="0.25">
      <c r="A35" s="113">
        <v>191</v>
      </c>
      <c r="B35" s="113">
        <v>19100</v>
      </c>
      <c r="C35" s="59" t="s">
        <v>296</v>
      </c>
      <c r="D35" s="140">
        <v>191</v>
      </c>
      <c r="E35" s="140">
        <v>19100</v>
      </c>
      <c r="F35" s="110"/>
      <c r="G35" s="52"/>
    </row>
    <row r="36" spans="1:7" x14ac:dyDescent="0.25">
      <c r="A36" s="113">
        <v>194</v>
      </c>
      <c r="B36" s="113">
        <v>19400</v>
      </c>
      <c r="C36" s="59" t="s">
        <v>63</v>
      </c>
      <c r="D36" s="140">
        <v>194</v>
      </c>
      <c r="E36" s="140">
        <v>19400</v>
      </c>
      <c r="F36" s="50"/>
      <c r="G36" s="52"/>
    </row>
    <row r="37" spans="1:7" x14ac:dyDescent="0.25">
      <c r="A37" s="113">
        <v>199</v>
      </c>
      <c r="B37" s="113">
        <v>19900</v>
      </c>
      <c r="C37" s="59" t="s">
        <v>297</v>
      </c>
      <c r="D37" s="140">
        <v>199</v>
      </c>
      <c r="E37" s="140">
        <v>19900</v>
      </c>
      <c r="F37" s="110"/>
      <c r="G37" s="52"/>
    </row>
    <row r="38" spans="1:7" x14ac:dyDescent="0.25">
      <c r="A38" s="113">
        <v>201</v>
      </c>
      <c r="B38" s="113">
        <v>20100</v>
      </c>
      <c r="C38" s="59" t="s">
        <v>390</v>
      </c>
      <c r="D38" s="131" t="s">
        <v>395</v>
      </c>
      <c r="E38" s="131" t="s">
        <v>396</v>
      </c>
      <c r="F38" s="142"/>
      <c r="G38" s="52"/>
    </row>
    <row r="39" spans="1:7" x14ac:dyDescent="0.25">
      <c r="A39" s="113">
        <v>202</v>
      </c>
      <c r="B39" s="113">
        <v>20200</v>
      </c>
      <c r="C39" s="59" t="s">
        <v>64</v>
      </c>
      <c r="D39" s="140">
        <v>202</v>
      </c>
      <c r="E39" s="140">
        <v>20200</v>
      </c>
      <c r="F39" s="110"/>
      <c r="G39" s="52"/>
    </row>
    <row r="40" spans="1:7" x14ac:dyDescent="0.25">
      <c r="A40" s="113">
        <v>218</v>
      </c>
      <c r="B40" s="113">
        <v>21800</v>
      </c>
      <c r="C40" s="59" t="s">
        <v>290</v>
      </c>
      <c r="D40" s="140">
        <v>218</v>
      </c>
      <c r="E40" s="140">
        <v>21800</v>
      </c>
      <c r="F40" s="110"/>
      <c r="G40" s="52"/>
    </row>
    <row r="41" spans="1:7" x14ac:dyDescent="0.25">
      <c r="A41" s="113">
        <v>222</v>
      </c>
      <c r="B41" s="113">
        <v>22200</v>
      </c>
      <c r="C41" s="59" t="s">
        <v>348</v>
      </c>
      <c r="D41" s="140">
        <v>222</v>
      </c>
      <c r="E41" s="140">
        <v>22200</v>
      </c>
      <c r="F41" s="50"/>
      <c r="G41" s="52"/>
    </row>
    <row r="42" spans="1:7" x14ac:dyDescent="0.25">
      <c r="A42" s="113">
        <v>223</v>
      </c>
      <c r="B42" s="113">
        <v>22300</v>
      </c>
      <c r="C42" s="59" t="s">
        <v>65</v>
      </c>
      <c r="D42" s="140">
        <v>223</v>
      </c>
      <c r="E42" s="140">
        <v>22300</v>
      </c>
      <c r="F42" s="110"/>
      <c r="G42" s="52"/>
    </row>
    <row r="43" spans="1:7" x14ac:dyDescent="0.25">
      <c r="A43" s="113">
        <v>233</v>
      </c>
      <c r="B43" s="113">
        <v>23300</v>
      </c>
      <c r="C43" s="59" t="s">
        <v>67</v>
      </c>
      <c r="D43" s="140">
        <v>233</v>
      </c>
      <c r="E43" s="140">
        <v>23300</v>
      </c>
      <c r="F43" s="110"/>
      <c r="G43" s="52"/>
    </row>
    <row r="44" spans="1:7" x14ac:dyDescent="0.25">
      <c r="A44" s="113">
        <v>238</v>
      </c>
      <c r="B44" s="113">
        <v>23800</v>
      </c>
      <c r="C44" s="59" t="s">
        <v>68</v>
      </c>
      <c r="D44" s="140">
        <v>238</v>
      </c>
      <c r="E44" s="140">
        <v>23800</v>
      </c>
      <c r="F44" s="110"/>
      <c r="G44" s="52"/>
    </row>
    <row r="45" spans="1:7" x14ac:dyDescent="0.25">
      <c r="A45" s="113">
        <v>239</v>
      </c>
      <c r="B45" s="113">
        <v>23900</v>
      </c>
      <c r="C45" s="59" t="s">
        <v>69</v>
      </c>
      <c r="D45" s="140">
        <v>239</v>
      </c>
      <c r="E45" s="140">
        <v>23900</v>
      </c>
      <c r="F45" s="110"/>
      <c r="G45" s="52"/>
    </row>
    <row r="46" spans="1:7" x14ac:dyDescent="0.25">
      <c r="A46" s="113">
        <v>244</v>
      </c>
      <c r="B46" s="113">
        <v>24400</v>
      </c>
      <c r="C46" s="59" t="s">
        <v>374</v>
      </c>
      <c r="D46" s="140">
        <v>244</v>
      </c>
      <c r="E46" s="140">
        <v>24400</v>
      </c>
      <c r="F46" s="110"/>
      <c r="G46" s="52"/>
    </row>
    <row r="47" spans="1:7" x14ac:dyDescent="0.25">
      <c r="A47" s="113">
        <v>245</v>
      </c>
      <c r="B47" s="113">
        <v>24500</v>
      </c>
      <c r="C47" s="59" t="s">
        <v>299</v>
      </c>
      <c r="D47" s="140">
        <v>245</v>
      </c>
      <c r="E47" s="140">
        <v>24500</v>
      </c>
      <c r="F47" s="119"/>
      <c r="G47" s="52"/>
    </row>
    <row r="48" spans="1:7" x14ac:dyDescent="0.25">
      <c r="A48" s="113">
        <v>262</v>
      </c>
      <c r="B48" s="113">
        <v>26200</v>
      </c>
      <c r="C48" s="59" t="s">
        <v>349</v>
      </c>
      <c r="D48" s="131" t="s">
        <v>338</v>
      </c>
      <c r="E48" s="131" t="s">
        <v>339</v>
      </c>
      <c r="F48" s="110"/>
      <c r="G48" s="52"/>
    </row>
    <row r="49" spans="1:7" x14ac:dyDescent="0.25">
      <c r="A49" s="113">
        <v>301</v>
      </c>
      <c r="B49" s="113">
        <v>30100</v>
      </c>
      <c r="C49" s="59" t="s">
        <v>350</v>
      </c>
      <c r="D49" s="131" t="s">
        <v>263</v>
      </c>
      <c r="E49" s="131" t="s">
        <v>340</v>
      </c>
      <c r="F49" s="110"/>
      <c r="G49" s="52"/>
    </row>
    <row r="50" spans="1:7" x14ac:dyDescent="0.25">
      <c r="A50" s="113">
        <v>327</v>
      </c>
      <c r="B50" s="113">
        <v>32700</v>
      </c>
      <c r="C50" s="59" t="s">
        <v>552</v>
      </c>
      <c r="D50" s="113">
        <v>327</v>
      </c>
      <c r="E50" s="113">
        <v>32700</v>
      </c>
      <c r="F50" s="111" t="s">
        <v>553</v>
      </c>
      <c r="G50" s="52"/>
    </row>
    <row r="51" spans="1:7" x14ac:dyDescent="0.25">
      <c r="A51" s="113">
        <v>350</v>
      </c>
      <c r="B51" s="113">
        <v>35000</v>
      </c>
      <c r="C51" s="59" t="s">
        <v>351</v>
      </c>
      <c r="D51" s="140">
        <v>350</v>
      </c>
      <c r="E51" s="140">
        <v>35000</v>
      </c>
      <c r="F51" s="50"/>
      <c r="G51" s="52"/>
    </row>
    <row r="52" spans="1:7" x14ac:dyDescent="0.25">
      <c r="A52" s="113">
        <v>402</v>
      </c>
      <c r="B52" s="113">
        <v>40200</v>
      </c>
      <c r="C52" s="59" t="s">
        <v>71</v>
      </c>
      <c r="D52" s="140">
        <v>402</v>
      </c>
      <c r="E52" s="140">
        <v>40200</v>
      </c>
      <c r="F52" s="110"/>
      <c r="G52" s="52"/>
    </row>
    <row r="53" spans="1:7" x14ac:dyDescent="0.25">
      <c r="A53" s="113">
        <v>403</v>
      </c>
      <c r="B53" s="113">
        <v>40300</v>
      </c>
      <c r="C53" s="59" t="s">
        <v>409</v>
      </c>
      <c r="D53" s="140">
        <v>403</v>
      </c>
      <c r="E53" s="140">
        <v>40300</v>
      </c>
      <c r="F53" s="142"/>
      <c r="G53" s="52"/>
    </row>
    <row r="54" spans="1:7" x14ac:dyDescent="0.25">
      <c r="A54" s="113">
        <v>409</v>
      </c>
      <c r="B54" s="113">
        <v>40900</v>
      </c>
      <c r="C54" s="59" t="s">
        <v>431</v>
      </c>
      <c r="D54" s="140">
        <v>409</v>
      </c>
      <c r="E54" s="140">
        <v>40900</v>
      </c>
      <c r="F54" s="110"/>
      <c r="G54" s="52"/>
    </row>
    <row r="55" spans="1:7" x14ac:dyDescent="0.25">
      <c r="A55" s="113">
        <v>411</v>
      </c>
      <c r="B55" s="113">
        <v>41100</v>
      </c>
      <c r="C55" s="59" t="s">
        <v>74</v>
      </c>
      <c r="D55" s="140">
        <v>411</v>
      </c>
      <c r="E55" s="140">
        <v>41100</v>
      </c>
      <c r="F55" s="110"/>
      <c r="G55" s="52"/>
    </row>
    <row r="56" spans="1:7" x14ac:dyDescent="0.25">
      <c r="A56" s="113">
        <v>413</v>
      </c>
      <c r="B56" s="113">
        <v>41300</v>
      </c>
      <c r="C56" s="59" t="s">
        <v>341</v>
      </c>
      <c r="D56" s="140">
        <v>413</v>
      </c>
      <c r="E56" s="140">
        <v>41300</v>
      </c>
      <c r="F56" s="144"/>
      <c r="G56" s="52"/>
    </row>
    <row r="57" spans="1:7" x14ac:dyDescent="0.25">
      <c r="A57" s="113">
        <v>417</v>
      </c>
      <c r="B57" s="113">
        <v>41700</v>
      </c>
      <c r="C57" s="59" t="s">
        <v>75</v>
      </c>
      <c r="D57" s="140">
        <v>417</v>
      </c>
      <c r="E57" s="140">
        <v>41700</v>
      </c>
      <c r="F57" s="110"/>
      <c r="G57" s="52"/>
    </row>
    <row r="58" spans="1:7" x14ac:dyDescent="0.25">
      <c r="A58" s="113">
        <v>423</v>
      </c>
      <c r="B58" s="113">
        <v>42300</v>
      </c>
      <c r="C58" s="59" t="s">
        <v>257</v>
      </c>
      <c r="D58" s="140">
        <v>423</v>
      </c>
      <c r="E58" s="140">
        <v>42300</v>
      </c>
      <c r="F58" s="50"/>
      <c r="G58" s="52"/>
    </row>
    <row r="59" spans="1:7" x14ac:dyDescent="0.25">
      <c r="A59" s="113">
        <v>425</v>
      </c>
      <c r="B59" s="113">
        <v>42500</v>
      </c>
      <c r="C59" s="59" t="s">
        <v>76</v>
      </c>
      <c r="D59" s="131" t="s">
        <v>443</v>
      </c>
      <c r="E59" s="131" t="s">
        <v>444</v>
      </c>
      <c r="F59" s="142"/>
      <c r="G59" s="52"/>
    </row>
    <row r="60" spans="1:7" x14ac:dyDescent="0.25">
      <c r="A60" s="113">
        <v>440</v>
      </c>
      <c r="B60" s="113">
        <v>44000</v>
      </c>
      <c r="C60" s="59" t="s">
        <v>77</v>
      </c>
      <c r="D60" s="140">
        <v>440</v>
      </c>
      <c r="E60" s="140">
        <v>44000</v>
      </c>
      <c r="F60" s="143"/>
      <c r="G60" s="52"/>
    </row>
    <row r="61" spans="1:7" x14ac:dyDescent="0.25">
      <c r="A61" s="113">
        <v>501</v>
      </c>
      <c r="B61" s="113">
        <v>50100</v>
      </c>
      <c r="C61" s="59" t="s">
        <v>78</v>
      </c>
      <c r="D61" s="131" t="s">
        <v>535</v>
      </c>
      <c r="E61" s="131" t="s">
        <v>536</v>
      </c>
      <c r="F61" s="143"/>
      <c r="G61" s="52"/>
    </row>
    <row r="62" spans="1:7" x14ac:dyDescent="0.25">
      <c r="A62" s="113">
        <v>505</v>
      </c>
      <c r="B62" s="113">
        <v>50500</v>
      </c>
      <c r="C62" s="59" t="s">
        <v>303</v>
      </c>
      <c r="D62" s="140">
        <v>505</v>
      </c>
      <c r="E62" s="140">
        <v>50500</v>
      </c>
      <c r="F62" s="143"/>
      <c r="G62" s="52"/>
    </row>
    <row r="63" spans="1:7" x14ac:dyDescent="0.25">
      <c r="A63" s="113">
        <v>601</v>
      </c>
      <c r="B63" s="113">
        <v>60100</v>
      </c>
      <c r="C63" s="59" t="s">
        <v>80</v>
      </c>
      <c r="D63" s="140">
        <v>601</v>
      </c>
      <c r="E63" s="140">
        <v>60100</v>
      </c>
      <c r="F63" s="143"/>
      <c r="G63" s="52"/>
    </row>
    <row r="64" spans="1:7" x14ac:dyDescent="0.25">
      <c r="A64" s="113">
        <v>602</v>
      </c>
      <c r="B64" s="113">
        <v>60200</v>
      </c>
      <c r="C64" s="59" t="s">
        <v>304</v>
      </c>
      <c r="D64" s="140">
        <v>602</v>
      </c>
      <c r="E64" s="140">
        <v>60200</v>
      </c>
      <c r="F64" s="143"/>
      <c r="G64" s="52"/>
    </row>
    <row r="65" spans="1:7" ht="41.4" x14ac:dyDescent="0.25">
      <c r="A65" s="113">
        <v>701</v>
      </c>
      <c r="B65" s="113">
        <v>70100</v>
      </c>
      <c r="C65" s="59" t="s">
        <v>378</v>
      </c>
      <c r="D65" s="131" t="s">
        <v>588</v>
      </c>
      <c r="E65" s="131" t="s">
        <v>589</v>
      </c>
      <c r="F65" s="142" t="s">
        <v>590</v>
      </c>
      <c r="G65" s="52"/>
    </row>
    <row r="66" spans="1:7" x14ac:dyDescent="0.25">
      <c r="A66" s="113">
        <v>711</v>
      </c>
      <c r="B66" s="113">
        <v>71100</v>
      </c>
      <c r="C66" s="59" t="s">
        <v>81</v>
      </c>
      <c r="D66" s="140">
        <v>711</v>
      </c>
      <c r="E66" s="140">
        <v>71100</v>
      </c>
      <c r="F66" s="143"/>
      <c r="G66" s="52"/>
    </row>
    <row r="67" spans="1:7" ht="21" x14ac:dyDescent="0.25">
      <c r="A67" s="113">
        <v>720</v>
      </c>
      <c r="B67" s="113">
        <v>72000</v>
      </c>
      <c r="C67" s="59" t="s">
        <v>485</v>
      </c>
      <c r="D67" s="131" t="s">
        <v>554</v>
      </c>
      <c r="E67" s="131" t="s">
        <v>555</v>
      </c>
      <c r="F67" s="120"/>
      <c r="G67" s="52"/>
    </row>
    <row r="68" spans="1:7" x14ac:dyDescent="0.25">
      <c r="A68" s="113">
        <v>765</v>
      </c>
      <c r="B68" s="113">
        <v>76500</v>
      </c>
      <c r="C68" s="59" t="s">
        <v>82</v>
      </c>
      <c r="D68" s="140">
        <v>765</v>
      </c>
      <c r="E68" s="140">
        <v>76500</v>
      </c>
      <c r="F68" s="120"/>
      <c r="G68" s="52"/>
    </row>
    <row r="69" spans="1:7" x14ac:dyDescent="0.25">
      <c r="A69" s="113">
        <v>777</v>
      </c>
      <c r="B69" s="113">
        <v>77700</v>
      </c>
      <c r="C69" s="59" t="s">
        <v>83</v>
      </c>
      <c r="D69" s="140">
        <v>777</v>
      </c>
      <c r="E69" s="140">
        <v>77700</v>
      </c>
      <c r="F69" s="143"/>
      <c r="G69" s="52"/>
    </row>
    <row r="70" spans="1:7" x14ac:dyDescent="0.25">
      <c r="A70" s="113">
        <v>778</v>
      </c>
      <c r="B70" s="113">
        <v>77800</v>
      </c>
      <c r="C70" s="59" t="s">
        <v>84</v>
      </c>
      <c r="D70" s="140">
        <v>778</v>
      </c>
      <c r="E70" s="140">
        <v>77800</v>
      </c>
      <c r="F70" s="143"/>
      <c r="G70" s="52"/>
    </row>
    <row r="71" spans="1:7" x14ac:dyDescent="0.25">
      <c r="A71" s="113">
        <v>841</v>
      </c>
      <c r="B71" s="113">
        <v>84100</v>
      </c>
      <c r="C71" s="59" t="s">
        <v>87</v>
      </c>
      <c r="D71" s="140">
        <v>841</v>
      </c>
      <c r="E71" s="140">
        <v>84100</v>
      </c>
      <c r="F71" s="143"/>
      <c r="G71" s="52"/>
    </row>
    <row r="72" spans="1:7" x14ac:dyDescent="0.25">
      <c r="A72" s="113">
        <v>848</v>
      </c>
      <c r="B72" s="113">
        <v>84800</v>
      </c>
      <c r="C72" s="59" t="s">
        <v>90</v>
      </c>
      <c r="D72" s="140">
        <v>848</v>
      </c>
      <c r="E72" s="140">
        <v>84800</v>
      </c>
      <c r="F72" s="143"/>
      <c r="G72" s="52"/>
    </row>
    <row r="73" spans="1:7" x14ac:dyDescent="0.25">
      <c r="A73" s="113">
        <v>912</v>
      </c>
      <c r="B73" s="113">
        <v>91200</v>
      </c>
      <c r="C73" s="59" t="s">
        <v>91</v>
      </c>
      <c r="D73" s="131" t="s">
        <v>446</v>
      </c>
      <c r="E73" s="131" t="s">
        <v>447</v>
      </c>
      <c r="F73" s="120"/>
      <c r="G73" s="52"/>
    </row>
    <row r="74" spans="1:7" x14ac:dyDescent="0.25">
      <c r="A74" s="113">
        <v>942</v>
      </c>
      <c r="B74" s="113">
        <v>94200</v>
      </c>
      <c r="C74" s="59" t="s">
        <v>93</v>
      </c>
      <c r="D74" s="140">
        <v>942</v>
      </c>
      <c r="E74" s="140">
        <v>94200</v>
      </c>
      <c r="F74" s="143"/>
      <c r="G74" s="52"/>
    </row>
    <row r="75" spans="1:7" x14ac:dyDescent="0.25">
      <c r="A75" s="113">
        <v>957</v>
      </c>
      <c r="B75" s="113">
        <v>95700</v>
      </c>
      <c r="C75" s="59" t="s">
        <v>393</v>
      </c>
      <c r="D75" s="140">
        <v>957</v>
      </c>
      <c r="E75" s="140">
        <v>95700</v>
      </c>
      <c r="F75" s="143"/>
    </row>
    <row r="76" spans="1:7" x14ac:dyDescent="0.25">
      <c r="A76" s="113">
        <v>960</v>
      </c>
      <c r="B76" s="113">
        <v>96000</v>
      </c>
      <c r="C76" s="59" t="s">
        <v>95</v>
      </c>
      <c r="D76" s="140">
        <v>960</v>
      </c>
      <c r="E76" s="140">
        <v>96000</v>
      </c>
      <c r="F76" s="143"/>
    </row>
    <row r="77" spans="1:7" x14ac:dyDescent="0.25">
      <c r="A77" s="113">
        <v>961</v>
      </c>
      <c r="B77" s="113">
        <v>96100</v>
      </c>
      <c r="C77" s="59" t="s">
        <v>96</v>
      </c>
      <c r="D77" s="140">
        <v>961</v>
      </c>
      <c r="E77" s="140">
        <v>96100</v>
      </c>
      <c r="F77" s="145"/>
    </row>
    <row r="78" spans="1:7" x14ac:dyDescent="0.25">
      <c r="A78" s="146">
        <v>977</v>
      </c>
      <c r="B78" s="146">
        <v>97700</v>
      </c>
      <c r="C78" s="147" t="s">
        <v>556</v>
      </c>
      <c r="D78" s="148">
        <v>977</v>
      </c>
      <c r="E78" s="148">
        <v>97700</v>
      </c>
      <c r="F78" s="142"/>
    </row>
  </sheetData>
  <sheetProtection selectLockedCells="1" selectUnlockedCells="1"/>
  <phoneticPr fontId="3" type="noConversion"/>
  <pageMargins left="0.75" right="0.75" top="1" bottom="1" header="0.5" footer="0.5"/>
  <pageSetup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Survey</vt:lpstr>
      <vt:lpstr>Certification</vt:lpstr>
      <vt:lpstr>Revision Control Log</vt:lpstr>
      <vt:lpstr>Distribution List</vt:lpstr>
      <vt:lpstr>ALL AGENCY TABLE</vt:lpstr>
      <vt:lpstr>CTL AGY TABLE</vt:lpstr>
      <vt:lpstr>Certification!Print_Area</vt:lpstr>
      <vt:lpstr>'CTL AGY TABLE'!Print_Area</vt:lpstr>
      <vt:lpstr>'Distribution List'!Print_Area</vt:lpstr>
      <vt:lpstr>'Revision Control Log'!Print_Area</vt:lpstr>
      <vt:lpstr>Survey!Print_Area</vt:lpstr>
      <vt:lpstr>'CTL AGY TABLE'!Print_Titles</vt:lpstr>
      <vt:lpstr>'Distribution List'!Print_Titles</vt:lpstr>
      <vt:lpstr>Survey!Print_Titles</vt:lpstr>
      <vt:lpstr>'Distribution List'!ValidAgy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34 - Off Balance Sheet Financial Obligations</dc:title>
  <dc:subject>Attachment 34 - Off Balance Sheet Financial Obligations</dc:subject>
  <dc:creator>Virginia Department of Accounts</dc:creator>
  <cp:lastModifiedBy/>
  <dcterms:created xsi:type="dcterms:W3CDTF">2012-02-02T20:37:54Z</dcterms:created>
  <dcterms:modified xsi:type="dcterms:W3CDTF">2024-04-17T17:44:19Z</dcterms:modified>
</cp:coreProperties>
</file>