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orms\Documents on the Web\"/>
    </mc:Choice>
  </mc:AlternateContent>
  <xr:revisionPtr revIDLastSave="0" documentId="8_{E64E88F5-B774-4078-9CF6-6E25C09DDE11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Form VWC 7A" sheetId="1" r:id="rId1"/>
    <sheet name="Fill In Worksheet" sheetId="2" r:id="rId2"/>
  </sheets>
  <definedNames>
    <definedName name="payper">'Fill In Worksheet'!$H$9:$I$34</definedName>
    <definedName name="payper2">'Fill In Worksheet'!$H$9:$K$34</definedName>
    <definedName name="weekrate">'Fill In Worksheet'!$D$39:$M$90</definedName>
    <definedName name="weekrate2">'Fill In Worksheet'!$D$39:$N$90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2" l="1"/>
  <c r="I8" i="1"/>
  <c r="C8" i="1" l="1"/>
  <c r="I48" i="1" l="1"/>
  <c r="G29" i="2"/>
  <c r="H29" i="2"/>
  <c r="H41" i="1"/>
  <c r="L8" i="1"/>
  <c r="J34" i="1"/>
  <c r="J33" i="1" s="1"/>
  <c r="J32" i="1" s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J21" i="1" s="1"/>
  <c r="J20" i="1" s="1"/>
  <c r="J19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F21" i="1" s="1"/>
  <c r="F20" i="1" s="1"/>
  <c r="F19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F35" i="2"/>
  <c r="E35" i="2"/>
  <c r="D35" i="2"/>
  <c r="C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90" i="2"/>
  <c r="E90" i="2" s="1"/>
  <c r="H34" i="2"/>
  <c r="I34" i="2" s="1"/>
  <c r="H33" i="2"/>
  <c r="I33" i="2" s="1"/>
  <c r="H32" i="2"/>
  <c r="H31" i="2"/>
  <c r="I31" i="2" s="1"/>
  <c r="J31" i="2" s="1"/>
  <c r="H30" i="2"/>
  <c r="I30" i="2" s="1"/>
  <c r="H28" i="2"/>
  <c r="I28" i="2" s="1"/>
  <c r="H27" i="2"/>
  <c r="I27" i="2" s="1"/>
  <c r="J27" i="2" s="1"/>
  <c r="H26" i="2"/>
  <c r="I26" i="2" s="1"/>
  <c r="H25" i="2"/>
  <c r="I25" i="2" s="1"/>
  <c r="J25" i="2" s="1"/>
  <c r="H24" i="2"/>
  <c r="H23" i="2"/>
  <c r="I23" i="2" s="1"/>
  <c r="J23" i="2" s="1"/>
  <c r="H22" i="2"/>
  <c r="I22" i="2" s="1"/>
  <c r="J22" i="2" s="1"/>
  <c r="H21" i="2"/>
  <c r="I21" i="2" s="1"/>
  <c r="H20" i="2"/>
  <c r="I20" i="2" s="1"/>
  <c r="H19" i="2"/>
  <c r="I19" i="2" s="1"/>
  <c r="J19" i="2" s="1"/>
  <c r="I18" i="2"/>
  <c r="H17" i="2"/>
  <c r="I17" i="2" s="1"/>
  <c r="J17" i="2" s="1"/>
  <c r="H16" i="2"/>
  <c r="H15" i="2"/>
  <c r="I15" i="2" s="1"/>
  <c r="H14" i="2"/>
  <c r="H13" i="2"/>
  <c r="I13" i="2" s="1"/>
  <c r="J13" i="2" s="1"/>
  <c r="H12" i="2"/>
  <c r="I12" i="2" s="1"/>
  <c r="H11" i="2"/>
  <c r="I11" i="2" s="1"/>
  <c r="J11" i="2" s="1"/>
  <c r="H10" i="2"/>
  <c r="I10" i="2" s="1"/>
  <c r="H9" i="2"/>
  <c r="I9" i="2" s="1"/>
  <c r="K13" i="2" l="1"/>
  <c r="K17" i="2"/>
  <c r="K22" i="2"/>
  <c r="K25" i="2"/>
  <c r="F89" i="2"/>
  <c r="F88" i="2" s="1"/>
  <c r="F87" i="2" s="1"/>
  <c r="E87" i="2" s="1"/>
  <c r="J34" i="2"/>
  <c r="K34" i="2" s="1"/>
  <c r="J33" i="2"/>
  <c r="K33" i="2" s="1"/>
  <c r="I32" i="2"/>
  <c r="J32" i="2" s="1"/>
  <c r="K32" i="2" s="1"/>
  <c r="J30" i="2"/>
  <c r="K30" i="2" s="1"/>
  <c r="I29" i="2"/>
  <c r="J29" i="2" s="1"/>
  <c r="K29" i="2" s="1"/>
  <c r="G35" i="2"/>
  <c r="J28" i="2"/>
  <c r="K28" i="2" s="1"/>
  <c r="K31" i="2"/>
  <c r="K27" i="2"/>
  <c r="J26" i="2"/>
  <c r="K26" i="2" s="1"/>
  <c r="I24" i="2"/>
  <c r="J24" i="2" s="1"/>
  <c r="K24" i="2" s="1"/>
  <c r="K23" i="2"/>
  <c r="J21" i="2"/>
  <c r="K21" i="2" s="1"/>
  <c r="J20" i="2"/>
  <c r="K20" i="2" s="1"/>
  <c r="K19" i="2"/>
  <c r="J18" i="2"/>
  <c r="K18" i="2" s="1"/>
  <c r="I16" i="2"/>
  <c r="J16" i="2" s="1"/>
  <c r="K16" i="2" s="1"/>
  <c r="J15" i="2"/>
  <c r="K15" i="2" s="1"/>
  <c r="I14" i="2"/>
  <c r="J14" i="2" s="1"/>
  <c r="K14" i="2" s="1"/>
  <c r="J12" i="2"/>
  <c r="K12" i="2" s="1"/>
  <c r="J10" i="2"/>
  <c r="K10" i="2" s="1"/>
  <c r="C39" i="2"/>
  <c r="J9" i="2"/>
  <c r="K9" i="2" s="1"/>
  <c r="K11" i="2"/>
  <c r="E88" i="2" l="1"/>
  <c r="F86" i="2"/>
  <c r="F85" i="2" s="1"/>
  <c r="E89" i="2"/>
  <c r="L88" i="2"/>
  <c r="H89" i="2"/>
  <c r="L86" i="2"/>
  <c r="J86" i="2"/>
  <c r="H88" i="2"/>
  <c r="G90" i="2"/>
  <c r="K87" i="2"/>
  <c r="M90" i="2"/>
  <c r="J87" i="2"/>
  <c r="L89" i="2"/>
  <c r="G88" i="2"/>
  <c r="I90" i="2"/>
  <c r="M86" i="2"/>
  <c r="K88" i="2"/>
  <c r="M89" i="2"/>
  <c r="M87" i="2"/>
  <c r="J88" i="2"/>
  <c r="J90" i="2"/>
  <c r="I86" i="2"/>
  <c r="H86" i="2"/>
  <c r="L87" i="2"/>
  <c r="G87" i="2"/>
  <c r="I88" i="2"/>
  <c r="K89" i="2"/>
  <c r="G89" i="2"/>
  <c r="H90" i="2"/>
  <c r="K86" i="2"/>
  <c r="I87" i="2"/>
  <c r="H87" i="2"/>
  <c r="M88" i="2"/>
  <c r="L90" i="2"/>
  <c r="I89" i="2"/>
  <c r="J89" i="2"/>
  <c r="K90" i="2"/>
  <c r="E86" i="2" l="1"/>
  <c r="G85" i="2"/>
  <c r="I85" i="2"/>
  <c r="G86" i="2"/>
  <c r="P86" i="2" s="1"/>
  <c r="H85" i="2"/>
  <c r="L85" i="2"/>
  <c r="K85" i="2"/>
  <c r="M85" i="2"/>
  <c r="J85" i="2"/>
  <c r="F84" i="2"/>
  <c r="E85" i="2"/>
  <c r="N90" i="2"/>
  <c r="L34" i="1" s="1"/>
  <c r="O89" i="2"/>
  <c r="N88" i="2"/>
  <c r="L32" i="1" s="1"/>
  <c r="N87" i="2"/>
  <c r="L31" i="1" s="1"/>
  <c r="O88" i="2"/>
  <c r="O90" i="2"/>
  <c r="P87" i="2"/>
  <c r="O87" i="2"/>
  <c r="P88" i="2"/>
  <c r="P90" i="2"/>
  <c r="P89" i="2"/>
  <c r="N89" i="2"/>
  <c r="L33" i="1" s="1"/>
  <c r="N86" i="2" l="1"/>
  <c r="L30" i="1" s="1"/>
  <c r="O86" i="2"/>
  <c r="N85" i="2"/>
  <c r="L29" i="1" s="1"/>
  <c r="O85" i="2"/>
  <c r="P85" i="2"/>
  <c r="F83" i="2"/>
  <c r="E84" i="2"/>
  <c r="J84" i="2"/>
  <c r="L84" i="2"/>
  <c r="I84" i="2"/>
  <c r="M84" i="2"/>
  <c r="H84" i="2"/>
  <c r="K84" i="2"/>
  <c r="G84" i="2"/>
  <c r="P84" i="2" l="1"/>
  <c r="O84" i="2"/>
  <c r="N84" i="2"/>
  <c r="L28" i="1" s="1"/>
  <c r="E83" i="2"/>
  <c r="F82" i="2"/>
  <c r="M83" i="2"/>
  <c r="K83" i="2"/>
  <c r="J83" i="2"/>
  <c r="H83" i="2"/>
  <c r="L83" i="2"/>
  <c r="I83" i="2"/>
  <c r="G83" i="2"/>
  <c r="F81" i="2" l="1"/>
  <c r="E82" i="2"/>
  <c r="J82" i="2"/>
  <c r="G82" i="2"/>
  <c r="I82" i="2"/>
  <c r="M82" i="2"/>
  <c r="K82" i="2"/>
  <c r="H82" i="2"/>
  <c r="L82" i="2"/>
  <c r="P83" i="2"/>
  <c r="N83" i="2"/>
  <c r="L27" i="1" s="1"/>
  <c r="O83" i="2"/>
  <c r="E81" i="2" l="1"/>
  <c r="F80" i="2"/>
  <c r="I81" i="2"/>
  <c r="K81" i="2"/>
  <c r="J81" i="2"/>
  <c r="H81" i="2"/>
  <c r="G81" i="2"/>
  <c r="L81" i="2"/>
  <c r="M81" i="2"/>
  <c r="N82" i="2"/>
  <c r="L26" i="1" s="1"/>
  <c r="O82" i="2"/>
  <c r="P82" i="2"/>
  <c r="N81" i="2" l="1"/>
  <c r="L25" i="1" s="1"/>
  <c r="P81" i="2"/>
  <c r="O81" i="2"/>
  <c r="L80" i="2"/>
  <c r="K80" i="2"/>
  <c r="H80" i="2"/>
  <c r="E80" i="2"/>
  <c r="G80" i="2"/>
  <c r="J80" i="2"/>
  <c r="M80" i="2"/>
  <c r="F79" i="2"/>
  <c r="I80" i="2"/>
  <c r="O80" i="2" l="1"/>
  <c r="P80" i="2"/>
  <c r="N80" i="2"/>
  <c r="L24" i="1" s="1"/>
  <c r="G79" i="2"/>
  <c r="F78" i="2"/>
  <c r="E79" i="2"/>
  <c r="H79" i="2"/>
  <c r="I79" i="2"/>
  <c r="K79" i="2"/>
  <c r="L79" i="2"/>
  <c r="M79" i="2"/>
  <c r="J79" i="2"/>
  <c r="G78" i="2" l="1"/>
  <c r="H78" i="2"/>
  <c r="I78" i="2"/>
  <c r="K78" i="2"/>
  <c r="L78" i="2"/>
  <c r="M78" i="2"/>
  <c r="J78" i="2"/>
  <c r="E78" i="2"/>
  <c r="F77" i="2"/>
  <c r="O79" i="2"/>
  <c r="P79" i="2"/>
  <c r="N79" i="2"/>
  <c r="L23" i="1" s="1"/>
  <c r="J77" i="2" l="1"/>
  <c r="G77" i="2"/>
  <c r="F76" i="2"/>
  <c r="E77" i="2"/>
  <c r="I77" i="2"/>
  <c r="K77" i="2"/>
  <c r="L77" i="2"/>
  <c r="M77" i="2"/>
  <c r="H77" i="2"/>
  <c r="N78" i="2"/>
  <c r="L22" i="1" s="1"/>
  <c r="P78" i="2"/>
  <c r="O78" i="2"/>
  <c r="J76" i="2" l="1"/>
  <c r="M76" i="2"/>
  <c r="F75" i="2"/>
  <c r="L76" i="2"/>
  <c r="K76" i="2"/>
  <c r="I76" i="2"/>
  <c r="H76" i="2"/>
  <c r="E76" i="2"/>
  <c r="G76" i="2"/>
  <c r="N77" i="2"/>
  <c r="L21" i="1" s="1"/>
  <c r="O77" i="2"/>
  <c r="P77" i="2"/>
  <c r="N76" i="2" l="1"/>
  <c r="L20" i="1" s="1"/>
  <c r="P76" i="2"/>
  <c r="O76" i="2"/>
  <c r="H75" i="2"/>
  <c r="I75" i="2"/>
  <c r="K75" i="2"/>
  <c r="L75" i="2"/>
  <c r="M75" i="2"/>
  <c r="J75" i="2"/>
  <c r="G75" i="2"/>
  <c r="F74" i="2"/>
  <c r="E75" i="2"/>
  <c r="N75" i="2" l="1"/>
  <c r="L19" i="1" s="1"/>
  <c r="O75" i="2"/>
  <c r="P75" i="2"/>
  <c r="M74" i="2"/>
  <c r="G74" i="2"/>
  <c r="F73" i="2"/>
  <c r="H74" i="2"/>
  <c r="I74" i="2"/>
  <c r="K74" i="2"/>
  <c r="L74" i="2"/>
  <c r="J74" i="2"/>
  <c r="E74" i="2"/>
  <c r="O74" i="2" l="1"/>
  <c r="P74" i="2"/>
  <c r="N74" i="2"/>
  <c r="H36" i="1" s="1"/>
  <c r="I73" i="2"/>
  <c r="K73" i="2"/>
  <c r="L73" i="2"/>
  <c r="M73" i="2"/>
  <c r="J73" i="2"/>
  <c r="G73" i="2"/>
  <c r="F72" i="2"/>
  <c r="E73" i="2"/>
  <c r="H73" i="2"/>
  <c r="J72" i="2" l="1"/>
  <c r="K72" i="2"/>
  <c r="E72" i="2"/>
  <c r="M72" i="2"/>
  <c r="I72" i="2"/>
  <c r="G72" i="2"/>
  <c r="L72" i="2"/>
  <c r="F71" i="2"/>
  <c r="H72" i="2"/>
  <c r="O73" i="2"/>
  <c r="P73" i="2"/>
  <c r="N73" i="2"/>
  <c r="H35" i="1" s="1"/>
  <c r="G71" i="2" l="1"/>
  <c r="J71" i="2"/>
  <c r="M71" i="2"/>
  <c r="F70" i="2"/>
  <c r="E71" i="2"/>
  <c r="K71" i="2"/>
  <c r="I71" i="2"/>
  <c r="L71" i="2"/>
  <c r="H71" i="2"/>
  <c r="O72" i="2"/>
  <c r="N72" i="2"/>
  <c r="H34" i="1" s="1"/>
  <c r="P72" i="2"/>
  <c r="P71" i="2" l="1"/>
  <c r="N71" i="2"/>
  <c r="H33" i="1" s="1"/>
  <c r="O71" i="2"/>
  <c r="F69" i="2"/>
  <c r="K70" i="2"/>
  <c r="I70" i="2"/>
  <c r="G70" i="2"/>
  <c r="L70" i="2"/>
  <c r="H70" i="2"/>
  <c r="J70" i="2"/>
  <c r="M70" i="2"/>
  <c r="E70" i="2"/>
  <c r="N70" i="2" l="1"/>
  <c r="H32" i="1" s="1"/>
  <c r="O70" i="2"/>
  <c r="P70" i="2"/>
  <c r="G69" i="2"/>
  <c r="F68" i="2"/>
  <c r="L69" i="2"/>
  <c r="H69" i="2"/>
  <c r="E69" i="2"/>
  <c r="K69" i="2"/>
  <c r="I69" i="2"/>
  <c r="M69" i="2"/>
  <c r="J69" i="2"/>
  <c r="M68" i="2" l="1"/>
  <c r="F67" i="2"/>
  <c r="I68" i="2"/>
  <c r="K68" i="2"/>
  <c r="J68" i="2"/>
  <c r="H68" i="2"/>
  <c r="L68" i="2"/>
  <c r="G68" i="2"/>
  <c r="E68" i="2"/>
  <c r="N69" i="2"/>
  <c r="H31" i="1" s="1"/>
  <c r="P69" i="2"/>
  <c r="O69" i="2"/>
  <c r="N68" i="2" l="1"/>
  <c r="H30" i="1" s="1"/>
  <c r="O68" i="2"/>
  <c r="P68" i="2"/>
  <c r="E67" i="2"/>
  <c r="K67" i="2"/>
  <c r="I67" i="2"/>
  <c r="G67" i="2"/>
  <c r="L67" i="2"/>
  <c r="H67" i="2"/>
  <c r="J67" i="2"/>
  <c r="M67" i="2"/>
  <c r="F66" i="2"/>
  <c r="O67" i="2" l="1"/>
  <c r="P67" i="2"/>
  <c r="N67" i="2"/>
  <c r="H29" i="1" s="1"/>
  <c r="L66" i="2"/>
  <c r="H66" i="2"/>
  <c r="J66" i="2"/>
  <c r="M66" i="2"/>
  <c r="E66" i="2"/>
  <c r="F65" i="2"/>
  <c r="K66" i="2"/>
  <c r="I66" i="2"/>
  <c r="G66" i="2"/>
  <c r="G65" i="2" l="1"/>
  <c r="F64" i="2"/>
  <c r="L65" i="2"/>
  <c r="H65" i="2"/>
  <c r="E65" i="2"/>
  <c r="K65" i="2"/>
  <c r="I65" i="2"/>
  <c r="M65" i="2"/>
  <c r="J65" i="2"/>
  <c r="N66" i="2"/>
  <c r="H28" i="1" s="1"/>
  <c r="O66" i="2"/>
  <c r="P66" i="2"/>
  <c r="P65" i="2" l="1"/>
  <c r="N65" i="2"/>
  <c r="H27" i="1" s="1"/>
  <c r="O65" i="2"/>
  <c r="M64" i="2"/>
  <c r="G64" i="2"/>
  <c r="I64" i="2"/>
  <c r="H64" i="2"/>
  <c r="J64" i="2"/>
  <c r="K64" i="2"/>
  <c r="L64" i="2"/>
  <c r="E64" i="2"/>
  <c r="F63" i="2"/>
  <c r="I63" i="2" l="1"/>
  <c r="G63" i="2"/>
  <c r="L63" i="2"/>
  <c r="H63" i="2"/>
  <c r="J63" i="2"/>
  <c r="M63" i="2"/>
  <c r="F62" i="2"/>
  <c r="E63" i="2"/>
  <c r="K63" i="2"/>
  <c r="P64" i="2"/>
  <c r="N64" i="2"/>
  <c r="H26" i="1" s="1"/>
  <c r="O64" i="2"/>
  <c r="F61" i="2" l="1"/>
  <c r="I62" i="2"/>
  <c r="L62" i="2"/>
  <c r="H62" i="2"/>
  <c r="J62" i="2"/>
  <c r="M62" i="2"/>
  <c r="E62" i="2"/>
  <c r="K62" i="2"/>
  <c r="G62" i="2"/>
  <c r="N63" i="2"/>
  <c r="H25" i="1" s="1"/>
  <c r="O63" i="2"/>
  <c r="P63" i="2"/>
  <c r="N62" i="2" l="1"/>
  <c r="H24" i="1" s="1"/>
  <c r="O62" i="2"/>
  <c r="P62" i="2"/>
  <c r="K61" i="2"/>
  <c r="I61" i="2"/>
  <c r="M61" i="2"/>
  <c r="J61" i="2"/>
  <c r="G61" i="2"/>
  <c r="F60" i="2"/>
  <c r="L61" i="2"/>
  <c r="H61" i="2"/>
  <c r="E61" i="2"/>
  <c r="H60" i="2" l="1"/>
  <c r="J60" i="2"/>
  <c r="K60" i="2"/>
  <c r="L60" i="2"/>
  <c r="I60" i="2"/>
  <c r="M60" i="2"/>
  <c r="E60" i="2"/>
  <c r="G60" i="2"/>
  <c r="F59" i="2"/>
  <c r="P61" i="2"/>
  <c r="O61" i="2"/>
  <c r="N61" i="2"/>
  <c r="H23" i="1" s="1"/>
  <c r="O60" i="2" l="1"/>
  <c r="N60" i="2"/>
  <c r="H22" i="1" s="1"/>
  <c r="P60" i="2"/>
  <c r="I59" i="2"/>
  <c r="G59" i="2"/>
  <c r="L59" i="2"/>
  <c r="H59" i="2"/>
  <c r="J59" i="2"/>
  <c r="M59" i="2"/>
  <c r="F58" i="2"/>
  <c r="E59" i="2"/>
  <c r="K59" i="2"/>
  <c r="L58" i="2" l="1"/>
  <c r="H58" i="2"/>
  <c r="J58" i="2"/>
  <c r="M58" i="2"/>
  <c r="E58" i="2"/>
  <c r="F57" i="2"/>
  <c r="K58" i="2"/>
  <c r="I58" i="2"/>
  <c r="G58" i="2"/>
  <c r="N59" i="2"/>
  <c r="H21" i="1" s="1"/>
  <c r="O59" i="2"/>
  <c r="P59" i="2"/>
  <c r="N58" i="2" l="1"/>
  <c r="H20" i="1" s="1"/>
  <c r="O58" i="2"/>
  <c r="P58" i="2"/>
  <c r="G57" i="2"/>
  <c r="F56" i="2"/>
  <c r="L57" i="2"/>
  <c r="H57" i="2"/>
  <c r="E57" i="2"/>
  <c r="K57" i="2"/>
  <c r="I57" i="2"/>
  <c r="M57" i="2"/>
  <c r="J57" i="2"/>
  <c r="M56" i="2" l="1"/>
  <c r="E56" i="2"/>
  <c r="F55" i="2"/>
  <c r="H56" i="2"/>
  <c r="J56" i="2"/>
  <c r="K56" i="2"/>
  <c r="L56" i="2"/>
  <c r="G56" i="2"/>
  <c r="I56" i="2"/>
  <c r="O57" i="2"/>
  <c r="P57" i="2"/>
  <c r="N57" i="2"/>
  <c r="H19" i="1" s="1"/>
  <c r="I55" i="2" l="1"/>
  <c r="G55" i="2"/>
  <c r="L55" i="2"/>
  <c r="H55" i="2"/>
  <c r="J55" i="2"/>
  <c r="M55" i="2"/>
  <c r="F54" i="2"/>
  <c r="E55" i="2"/>
  <c r="K55" i="2"/>
  <c r="N56" i="2"/>
  <c r="D36" i="1" s="1"/>
  <c r="P56" i="2"/>
  <c r="O56" i="2"/>
  <c r="J54" i="2" l="1"/>
  <c r="F53" i="2"/>
  <c r="K54" i="2"/>
  <c r="I54" i="2"/>
  <c r="G54" i="2"/>
  <c r="L54" i="2"/>
  <c r="H54" i="2"/>
  <c r="M54" i="2"/>
  <c r="E54" i="2"/>
  <c r="N55" i="2"/>
  <c r="D35" i="1" s="1"/>
  <c r="P55" i="2"/>
  <c r="O55" i="2"/>
  <c r="P54" i="2" l="1"/>
  <c r="O54" i="2"/>
  <c r="N54" i="2"/>
  <c r="D34" i="1" s="1"/>
  <c r="G53" i="2"/>
  <c r="E53" i="2"/>
  <c r="F52" i="2"/>
  <c r="I53" i="2"/>
  <c r="K53" i="2"/>
  <c r="L53" i="2"/>
  <c r="M53" i="2"/>
  <c r="J53" i="2"/>
  <c r="H53" i="2"/>
  <c r="M52" i="2" l="1"/>
  <c r="E52" i="2"/>
  <c r="G52" i="2"/>
  <c r="F51" i="2"/>
  <c r="I52" i="2"/>
  <c r="H52" i="2"/>
  <c r="J52" i="2"/>
  <c r="K52" i="2"/>
  <c r="L52" i="2"/>
  <c r="O53" i="2"/>
  <c r="N53" i="2"/>
  <c r="D33" i="1" s="1"/>
  <c r="P53" i="2"/>
  <c r="P52" i="2" l="1"/>
  <c r="O52" i="2"/>
  <c r="N52" i="2"/>
  <c r="D32" i="1" s="1"/>
  <c r="K51" i="2"/>
  <c r="L51" i="2"/>
  <c r="M51" i="2"/>
  <c r="J51" i="2"/>
  <c r="G51" i="2"/>
  <c r="F50" i="2"/>
  <c r="E51" i="2"/>
  <c r="H51" i="2"/>
  <c r="I51" i="2"/>
  <c r="J50" i="2" l="1"/>
  <c r="K50" i="2"/>
  <c r="L50" i="2"/>
  <c r="M50" i="2"/>
  <c r="I50" i="2"/>
  <c r="G50" i="2"/>
  <c r="E50" i="2"/>
  <c r="F49" i="2"/>
  <c r="H50" i="2"/>
  <c r="N51" i="2"/>
  <c r="D31" i="1" s="1"/>
  <c r="P51" i="2"/>
  <c r="O51" i="2"/>
  <c r="M49" i="2" l="1"/>
  <c r="E49" i="2"/>
  <c r="H49" i="2"/>
  <c r="K49" i="2"/>
  <c r="J49" i="2"/>
  <c r="L49" i="2"/>
  <c r="G49" i="2"/>
  <c r="I49" i="2"/>
  <c r="F48" i="2"/>
  <c r="P50" i="2"/>
  <c r="N50" i="2"/>
  <c r="D30" i="1" s="1"/>
  <c r="O50" i="2"/>
  <c r="K48" i="2" l="1"/>
  <c r="M48" i="2"/>
  <c r="E48" i="2"/>
  <c r="G48" i="2"/>
  <c r="L48" i="2"/>
  <c r="I48" i="2"/>
  <c r="H48" i="2"/>
  <c r="J48" i="2"/>
  <c r="F47" i="2"/>
  <c r="N49" i="2"/>
  <c r="D29" i="1" s="1"/>
  <c r="O49" i="2"/>
  <c r="P49" i="2"/>
  <c r="G47" i="2" l="1"/>
  <c r="J47" i="2"/>
  <c r="H47" i="2"/>
  <c r="E47" i="2"/>
  <c r="I47" i="2"/>
  <c r="F46" i="2"/>
  <c r="M47" i="2"/>
  <c r="L47" i="2"/>
  <c r="K47" i="2"/>
  <c r="P48" i="2"/>
  <c r="O48" i="2"/>
  <c r="N48" i="2"/>
  <c r="D28" i="1" s="1"/>
  <c r="O47" i="2" l="1"/>
  <c r="P47" i="2"/>
  <c r="N47" i="2"/>
  <c r="D27" i="1" s="1"/>
  <c r="H46" i="2"/>
  <c r="I46" i="2"/>
  <c r="K46" i="2"/>
  <c r="L46" i="2"/>
  <c r="M46" i="2"/>
  <c r="J46" i="2"/>
  <c r="G46" i="2"/>
  <c r="E46" i="2"/>
  <c r="F45" i="2"/>
  <c r="N46" i="2" l="1"/>
  <c r="D26" i="1" s="1"/>
  <c r="P46" i="2"/>
  <c r="O46" i="2"/>
  <c r="F44" i="2"/>
  <c r="E45" i="2"/>
  <c r="M45" i="2"/>
  <c r="G45" i="2"/>
  <c r="I45" i="2"/>
  <c r="L45" i="2"/>
  <c r="K45" i="2"/>
  <c r="J45" i="2"/>
  <c r="H45" i="2"/>
  <c r="P45" i="2" l="1"/>
  <c r="N45" i="2"/>
  <c r="D25" i="1" s="1"/>
  <c r="O45" i="2"/>
  <c r="K44" i="2"/>
  <c r="I44" i="2"/>
  <c r="M44" i="2"/>
  <c r="J44" i="2"/>
  <c r="G44" i="2"/>
  <c r="F43" i="2"/>
  <c r="L44" i="2"/>
  <c r="H44" i="2"/>
  <c r="E44" i="2"/>
  <c r="E43" i="2" l="1"/>
  <c r="K43" i="2"/>
  <c r="I43" i="2"/>
  <c r="H43" i="2"/>
  <c r="M43" i="2"/>
  <c r="G43" i="2"/>
  <c r="F42" i="2"/>
  <c r="L43" i="2"/>
  <c r="J43" i="2"/>
  <c r="N44" i="2"/>
  <c r="D24" i="1" s="1"/>
  <c r="O44" i="2"/>
  <c r="P44" i="2"/>
  <c r="L42" i="2" l="1"/>
  <c r="H42" i="2"/>
  <c r="I42" i="2"/>
  <c r="F41" i="2"/>
  <c r="K42" i="2"/>
  <c r="M42" i="2"/>
  <c r="J42" i="2"/>
  <c r="G42" i="2"/>
  <c r="E42" i="2"/>
  <c r="O43" i="2"/>
  <c r="P43" i="2"/>
  <c r="N43" i="2"/>
  <c r="D23" i="1" s="1"/>
  <c r="N42" i="2" l="1"/>
  <c r="D22" i="1" s="1"/>
  <c r="O42" i="2"/>
  <c r="P42" i="2"/>
  <c r="J41" i="2"/>
  <c r="G41" i="2"/>
  <c r="F40" i="2"/>
  <c r="H41" i="2"/>
  <c r="M41" i="2"/>
  <c r="I41" i="2"/>
  <c r="K41" i="2"/>
  <c r="E41" i="2"/>
  <c r="L41" i="2"/>
  <c r="N41" i="2" l="1"/>
  <c r="D21" i="1" s="1"/>
  <c r="O41" i="2"/>
  <c r="P41" i="2"/>
  <c r="I40" i="2"/>
  <c r="H40" i="2"/>
  <c r="K40" i="2"/>
  <c r="G40" i="2"/>
  <c r="J40" i="2"/>
  <c r="M40" i="2"/>
  <c r="L40" i="2"/>
  <c r="E40" i="2"/>
  <c r="F39" i="2"/>
  <c r="M39" i="2" l="1"/>
  <c r="J39" i="2"/>
  <c r="K39" i="2"/>
  <c r="E39" i="2"/>
  <c r="G39" i="2"/>
  <c r="H39" i="2"/>
  <c r="L39" i="2"/>
  <c r="I39" i="2"/>
  <c r="N40" i="2"/>
  <c r="D20" i="1" s="1"/>
  <c r="O40" i="2"/>
  <c r="P40" i="2"/>
  <c r="O39" i="2" l="1"/>
  <c r="P39" i="2"/>
  <c r="P92" i="2" s="1"/>
  <c r="K35" i="1" s="1"/>
  <c r="N39" i="2"/>
  <c r="N92" i="2" l="1"/>
  <c r="D19" i="1"/>
  <c r="L35" i="1" s="1"/>
  <c r="H38" i="1" s="1"/>
  <c r="H44" i="1" s="1"/>
  <c r="N94" i="2"/>
  <c r="L38" i="1" s="1"/>
  <c r="L43" i="1" l="1"/>
  <c r="L45" i="1" s="1"/>
</calcChain>
</file>

<file path=xl/sharedStrings.xml><?xml version="1.0" encoding="utf-8"?>
<sst xmlns="http://schemas.openxmlformats.org/spreadsheetml/2006/main" count="93" uniqueCount="84">
  <si>
    <t>The boxes at the right are for the use of the insurer.</t>
  </si>
  <si>
    <t>Reserved</t>
  </si>
  <si>
    <t xml:space="preserve">   Employer’s Statement of Wage Earnings</t>
  </si>
  <si>
    <t>Virginia Workers’ Compensation Commission</t>
  </si>
  <si>
    <t>Insurer Claim Number</t>
  </si>
  <si>
    <t>1000 DMV Drive Richmond VA  23220</t>
  </si>
  <si>
    <t>Employee</t>
  </si>
  <si>
    <t>Address</t>
  </si>
  <si>
    <t>Name of Employee:</t>
  </si>
  <si>
    <t>Date of Accident:</t>
  </si>
  <si>
    <t>Employer</t>
  </si>
  <si>
    <t>Name of Employer</t>
  </si>
  <si>
    <t xml:space="preserve">        employees may be used if the employee has worked less than 60 days.</t>
  </si>
  <si>
    <t>Week No.</t>
  </si>
  <si>
    <t>Week Ending Date</t>
  </si>
  <si>
    <t>Days Worked</t>
  </si>
  <si>
    <t>Gross amount paid, including overtime</t>
  </si>
  <si>
    <t>Week   Ending    Date</t>
  </si>
  <si>
    <t>Totals</t>
  </si>
  <si>
    <t>Value of perquisites for entire year:</t>
  </si>
  <si>
    <t>Bonuses</t>
  </si>
  <si>
    <t>Electricity</t>
  </si>
  <si>
    <t>Meals/Lodging</t>
  </si>
  <si>
    <t>Water</t>
  </si>
  <si>
    <t>VWC use only:</t>
  </si>
  <si>
    <t>Meals Only</t>
  </si>
  <si>
    <t>Temporary Lodging</t>
  </si>
  <si>
    <t>Uniforms</t>
  </si>
  <si>
    <t>House Rent</t>
  </si>
  <si>
    <t>Laundry</t>
  </si>
  <si>
    <t>Tip Income</t>
  </si>
  <si>
    <t>CR:</t>
  </si>
  <si>
    <t>INSURER OR EMPLOYER (include name &amp; signature)</t>
  </si>
  <si>
    <t>Date</t>
  </si>
  <si>
    <t>Date of Injury</t>
  </si>
  <si>
    <t>Place an "H"</t>
  </si>
  <si>
    <t>in this column</t>
  </si>
  <si>
    <t>Check Date</t>
  </si>
  <si>
    <t>if Hourly Pay</t>
  </si>
  <si>
    <t>Reg. Pay</t>
  </si>
  <si>
    <t>OT2</t>
  </si>
  <si>
    <t>Ttl. Gross</t>
  </si>
  <si>
    <t>Pay Period</t>
  </si>
  <si>
    <t>Work Days</t>
  </si>
  <si>
    <t>Daily Rate</t>
  </si>
  <si>
    <t>Weekly Summary</t>
  </si>
  <si>
    <t>WeekNum</t>
  </si>
  <si>
    <t>BegDate</t>
  </si>
  <si>
    <t>EndDate</t>
  </si>
  <si>
    <t>Day 1</t>
  </si>
  <si>
    <t>Day 2</t>
  </si>
  <si>
    <t>Day 3</t>
  </si>
  <si>
    <t>Day 4</t>
  </si>
  <si>
    <t>Day 5</t>
  </si>
  <si>
    <t>Day 6</t>
  </si>
  <si>
    <t>Day 7</t>
  </si>
  <si>
    <t>Weekly Pay</t>
  </si>
  <si>
    <t>#nonworkdays</t>
  </si>
  <si>
    <t>#Dayswork</t>
  </si>
  <si>
    <t>#WeeksWorked</t>
  </si>
  <si>
    <t>Total gross earnings</t>
  </si>
  <si>
    <t>Total weeks worked</t>
  </si>
  <si>
    <t>Total value of perquisites</t>
  </si>
  <si>
    <t>Telephones</t>
  </si>
  <si>
    <t>AWW:</t>
  </si>
  <si>
    <t>Total earnings &amp; perquisites</t>
  </si>
  <si>
    <t>Telephone number</t>
  </si>
  <si>
    <t>Wage Chart</t>
  </si>
  <si>
    <r>
      <t xml:space="preserve">         </t>
    </r>
    <r>
      <rPr>
        <b/>
        <sz val="18"/>
        <rFont val="Calibri"/>
        <family val="2"/>
      </rPr>
      <t>Wage Chart</t>
    </r>
  </si>
  <si>
    <r>
      <t>Instructions:</t>
    </r>
    <r>
      <rPr>
        <sz val="10"/>
        <rFont val="Calibri"/>
        <family val="2"/>
      </rPr>
      <t xml:space="preserve"> </t>
    </r>
  </si>
  <si>
    <r>
      <t>·</t>
    </r>
    <r>
      <rPr>
        <sz val="7"/>
        <rFont val="Calibri"/>
        <family val="2"/>
      </rPr>
      <t xml:space="preserve">         </t>
    </r>
    <r>
      <rPr>
        <sz val="10"/>
        <rFont val="Calibri"/>
        <family val="2"/>
      </rPr>
      <t>Indicate</t>
    </r>
    <r>
      <rPr>
        <sz val="9"/>
        <rFont val="Calibri"/>
        <family val="2"/>
      </rPr>
      <t xml:space="preserve"> gross weekly earnings for the 52 weekly periods immediately </t>
    </r>
    <r>
      <rPr>
        <b/>
        <sz val="9"/>
        <rFont val="Calibri"/>
        <family val="2"/>
      </rPr>
      <t>preceding</t>
    </r>
    <r>
      <rPr>
        <sz val="9"/>
        <rFont val="Calibri"/>
        <family val="2"/>
      </rPr>
      <t xml:space="preserve"> the date of accident. </t>
    </r>
  </si>
  <si>
    <r>
      <t>·</t>
    </r>
    <r>
      <rPr>
        <sz val="7"/>
        <rFont val="Calibri"/>
        <family val="2"/>
      </rPr>
      <t xml:space="preserve">         </t>
    </r>
    <r>
      <rPr>
        <sz val="9"/>
        <rFont val="Calibri"/>
        <family val="2"/>
      </rPr>
      <t>If injured employee has worked less than 12 months, the earnings for the time worked should be used. The earnings for a similar</t>
    </r>
  </si>
  <si>
    <r>
      <t>·</t>
    </r>
    <r>
      <rPr>
        <sz val="7"/>
        <rFont val="Calibri"/>
        <family val="2"/>
      </rPr>
      <t xml:space="preserve">         </t>
    </r>
    <r>
      <rPr>
        <sz val="9"/>
        <rFont val="Calibri"/>
        <family val="2"/>
      </rPr>
      <t xml:space="preserve">Note that these earnings are GROSS earnings and include overtime and tips, before any deductions are made for taxes or Social Security.  If      </t>
    </r>
  </si>
  <si>
    <r>
      <t xml:space="preserve">        there were any perquisites, please list the TOTAL value separately at the bottom of the chart</t>
    </r>
    <r>
      <rPr>
        <sz val="10"/>
        <rFont val="Calibri"/>
        <family val="2"/>
      </rPr>
      <t>.</t>
    </r>
  </si>
  <si>
    <t>OT1</t>
  </si>
  <si>
    <t>Bonus</t>
  </si>
  <si>
    <t>Employee (full name)</t>
  </si>
  <si>
    <t>Enter Address Here</t>
  </si>
  <si>
    <t>Enter Employer Name</t>
  </si>
  <si>
    <t>Employee A</t>
  </si>
  <si>
    <r>
      <t>VWC File Number</t>
    </r>
    <r>
      <rPr>
        <b/>
        <sz val="8"/>
        <rFont val="Calibri"/>
        <family val="2"/>
        <scheme val="minor"/>
      </rPr>
      <t xml:space="preserve">     </t>
    </r>
  </si>
  <si>
    <t>Spreadsheet Last Updated:  01/03/2017</t>
  </si>
  <si>
    <t>Date of Hire:</t>
  </si>
  <si>
    <t>VWC Form No. 7A (rev. 11-21)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</si>
</sst>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/d/yy"/>
    <numFmt numFmtId="165" formatCode="&quot;$&quot;#,##0.00"/>
    <numFmt numFmtId="166" formatCode="mm/dd/yy;@"/>
    <numFmt numFmtId="167" formatCode="m/d/yy;@"/>
    <numFmt numFmtId="168" formatCode="0.0"/>
    <numFmt numFmtId="169" formatCode="[&lt;=9999999]###\-####;\(###\)\ ###\-####"/>
  </numFmts>
  <fonts count="26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366FF"/>
      <name val="Calibri"/>
      <family val="2"/>
      <scheme val="minor"/>
    </font>
    <font>
      <b/>
      <sz val="11"/>
      <color rgb="FF3366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366FF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color rgb="FF3366FF"/>
      <name val="Calibri"/>
      <family val="2"/>
      <scheme val="minor"/>
    </font>
    <font>
      <sz val="14"/>
      <color rgb="FF3366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1">
    <xf numFmtId="0" fontId="0" fillId="0" borderId="0" xfId="0"/>
    <xf numFmtId="4" fontId="0" fillId="0" borderId="0" xfId="0" applyNumberForma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3" fontId="0" fillId="0" borderId="0" xfId="0" applyNumberFormat="1"/>
    <xf numFmtId="14" fontId="7" fillId="0" borderId="0" xfId="0" applyNumberFormat="1" applyFont="1"/>
    <xf numFmtId="165" fontId="7" fillId="0" borderId="0" xfId="0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14" fontId="0" fillId="2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4" fontId="0" fillId="2" borderId="0" xfId="0" applyNumberFormat="1" applyFill="1" applyProtection="1">
      <protection locked="0"/>
    </xf>
    <xf numFmtId="4" fontId="0" fillId="2" borderId="0" xfId="0" applyNumberFormat="1" applyFill="1"/>
    <xf numFmtId="0" fontId="0" fillId="2" borderId="0" xfId="0" applyFill="1" applyProtection="1">
      <protection locked="0"/>
    </xf>
    <xf numFmtId="0" fontId="12" fillId="0" borderId="0" xfId="0" applyFont="1"/>
    <xf numFmtId="0" fontId="0" fillId="0" borderId="1" xfId="0" applyBorder="1"/>
    <xf numFmtId="0" fontId="15" fillId="0" borderId="0" xfId="0" applyFont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9" xfId="0" applyBorder="1"/>
    <xf numFmtId="0" fontId="0" fillId="0" borderId="5" xfId="0" applyBorder="1"/>
    <xf numFmtId="0" fontId="16" fillId="0" borderId="0" xfId="0" applyFont="1"/>
    <xf numFmtId="0" fontId="0" fillId="0" borderId="12" xfId="0" applyBorder="1"/>
    <xf numFmtId="0" fontId="0" fillId="0" borderId="2" xfId="0" applyBorder="1"/>
    <xf numFmtId="0" fontId="17" fillId="0" borderId="13" xfId="0" applyFont="1" applyBorder="1"/>
    <xf numFmtId="0" fontId="17" fillId="0" borderId="4" xfId="0" applyFont="1" applyBorder="1" applyAlignment="1">
      <alignment horizontal="left" vertical="top"/>
    </xf>
    <xf numFmtId="14" fontId="17" fillId="0" borderId="4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6" xfId="0" applyBorder="1"/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0" xfId="0" applyFont="1"/>
    <xf numFmtId="0" fontId="19" fillId="0" borderId="0" xfId="0" applyFont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3" xfId="0" applyBorder="1"/>
    <xf numFmtId="3" fontId="0" fillId="0" borderId="13" xfId="0" applyNumberFormat="1" applyBorder="1"/>
    <xf numFmtId="165" fontId="0" fillId="0" borderId="13" xfId="0" applyNumberFormat="1" applyBorder="1"/>
    <xf numFmtId="0" fontId="0" fillId="0" borderId="14" xfId="0" applyBorder="1"/>
    <xf numFmtId="0" fontId="15" fillId="0" borderId="0" xfId="0" applyFont="1" applyAlignment="1">
      <alignment horizontal="right"/>
    </xf>
    <xf numFmtId="39" fontId="12" fillId="0" borderId="5" xfId="1" applyNumberFormat="1" applyFont="1" applyBorder="1" applyAlignment="1" applyProtection="1"/>
    <xf numFmtId="39" fontId="19" fillId="0" borderId="0" xfId="1" applyNumberFormat="1" applyFont="1" applyBorder="1" applyAlignment="1" applyProtection="1"/>
    <xf numFmtId="0" fontId="0" fillId="0" borderId="0" xfId="0" applyAlignment="1">
      <alignment horizontal="right"/>
    </xf>
    <xf numFmtId="168" fontId="0" fillId="0" borderId="5" xfId="0" applyNumberFormat="1" applyBorder="1"/>
    <xf numFmtId="0" fontId="14" fillId="0" borderId="0" xfId="0" applyFont="1" applyAlignment="1">
      <alignment horizontal="right"/>
    </xf>
    <xf numFmtId="4" fontId="0" fillId="0" borderId="5" xfId="0" applyNumberFormat="1" applyBorder="1"/>
    <xf numFmtId="0" fontId="20" fillId="0" borderId="6" xfId="0" applyFont="1" applyBorder="1"/>
    <xf numFmtId="0" fontId="0" fillId="0" borderId="11" xfId="0" applyBorder="1"/>
    <xf numFmtId="0" fontId="0" fillId="0" borderId="11" xfId="0" applyBorder="1" applyAlignment="1">
      <alignment horizontal="right"/>
    </xf>
    <xf numFmtId="43" fontId="10" fillId="0" borderId="10" xfId="1" applyFont="1" applyBorder="1" applyProtection="1"/>
    <xf numFmtId="4" fontId="11" fillId="0" borderId="5" xfId="0" applyNumberFormat="1" applyFont="1" applyBorder="1"/>
    <xf numFmtId="14" fontId="15" fillId="0" borderId="0" xfId="0" applyNumberFormat="1" applyFont="1" applyAlignment="1">
      <alignment vertical="top"/>
    </xf>
    <xf numFmtId="14" fontId="0" fillId="0" borderId="12" xfId="0" applyNumberFormat="1" applyBorder="1" applyAlignment="1">
      <alignment vertical="top"/>
    </xf>
    <xf numFmtId="0" fontId="25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4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0" fontId="17" fillId="0" borderId="4" xfId="0" applyFont="1" applyBorder="1"/>
    <xf numFmtId="0" fontId="0" fillId="0" borderId="2" xfId="0" applyBorder="1"/>
    <xf numFmtId="0" fontId="0" fillId="0" borderId="3" xfId="0" applyBorder="1"/>
    <xf numFmtId="0" fontId="18" fillId="0" borderId="4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7" fillId="0" borderId="4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8" fillId="0" borderId="4" xfId="0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3" xfId="0" applyFont="1" applyBorder="1" applyAlignment="1" applyProtection="1">
      <alignment horizontal="center" vertical="top"/>
      <protection locked="0"/>
    </xf>
    <xf numFmtId="14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0" fillId="0" borderId="7" xfId="0" applyBorder="1"/>
    <xf numFmtId="0" fontId="0" fillId="0" borderId="8" xfId="0" applyBorder="1"/>
    <xf numFmtId="0" fontId="14" fillId="0" borderId="1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/>
    <xf numFmtId="0" fontId="0" fillId="0" borderId="12" xfId="0" applyBorder="1"/>
    <xf numFmtId="0" fontId="14" fillId="0" borderId="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/>
    <xf numFmtId="0" fontId="0" fillId="0" borderId="10" xfId="0" applyBorder="1"/>
    <xf numFmtId="4" fontId="10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/>
    </xf>
    <xf numFmtId="0" fontId="0" fillId="0" borderId="1" xfId="0" applyBorder="1"/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0" fillId="0" borderId="9" xfId="0" applyBorder="1"/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6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24" fillId="0" borderId="9" xfId="0" applyFont="1" applyBorder="1"/>
    <xf numFmtId="0" fontId="24" fillId="0" borderId="5" xfId="0" applyFont="1" applyBorder="1"/>
    <xf numFmtId="0" fontId="24" fillId="0" borderId="10" xfId="0" applyFont="1" applyBorder="1"/>
    <xf numFmtId="14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9" fontId="23" fillId="0" borderId="9" xfId="0" applyNumberFormat="1" applyFont="1" applyBorder="1" applyAlignment="1">
      <alignment horizontal="center" vertical="center"/>
    </xf>
    <xf numFmtId="169" fontId="23" fillId="0" borderId="1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ECFF"/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1"/>
  <sheetViews>
    <sheetView tabSelected="1" topLeftCell="A13" zoomScale="130" zoomScaleNormal="130" workbookViewId="0">
      <selection activeCell="O40" sqref="O40"/>
    </sheetView>
  </sheetViews>
  <sheetFormatPr defaultColWidth="9.15234375" defaultRowHeight="14.6" x14ac:dyDescent="0.4"/>
  <cols>
    <col min="2" max="2" width="9" bestFit="1" customWidth="1"/>
    <col min="3" max="3" width="7.69140625" customWidth="1"/>
    <col min="4" max="4" width="11.15234375" customWidth="1"/>
    <col min="6" max="6" width="10" customWidth="1"/>
    <col min="7" max="7" width="6.69140625" customWidth="1"/>
    <col min="8" max="8" width="13.3046875" customWidth="1"/>
    <col min="9" max="9" width="8.69140625" customWidth="1"/>
    <col min="11" max="11" width="9.84375" customWidth="1"/>
    <col min="12" max="12" width="14.15234375" customWidth="1"/>
  </cols>
  <sheetData>
    <row r="1" spans="1:13" ht="23.15" x14ac:dyDescent="0.6">
      <c r="A1" s="18" t="s">
        <v>68</v>
      </c>
      <c r="F1" s="98" t="s">
        <v>0</v>
      </c>
      <c r="G1" s="99" t="s">
        <v>1</v>
      </c>
      <c r="H1" s="99"/>
      <c r="I1" s="100"/>
      <c r="J1" s="99" t="s">
        <v>80</v>
      </c>
      <c r="K1" s="100"/>
      <c r="L1" s="100"/>
    </row>
    <row r="2" spans="1:13" x14ac:dyDescent="0.4">
      <c r="A2" s="20" t="s">
        <v>2</v>
      </c>
      <c r="F2" s="98"/>
      <c r="G2" s="101"/>
      <c r="H2" s="102"/>
      <c r="I2" s="85"/>
      <c r="J2" s="101"/>
      <c r="K2" s="84"/>
      <c r="L2" s="85"/>
    </row>
    <row r="3" spans="1:13" x14ac:dyDescent="0.4">
      <c r="A3" s="20"/>
      <c r="F3" s="98"/>
      <c r="G3" s="103"/>
      <c r="H3" s="104"/>
      <c r="I3" s="93"/>
      <c r="J3" s="105"/>
      <c r="K3" s="92"/>
      <c r="L3" s="93"/>
    </row>
    <row r="4" spans="1:13" x14ac:dyDescent="0.4">
      <c r="A4" s="26" t="s">
        <v>3</v>
      </c>
      <c r="F4" s="98"/>
      <c r="G4" s="82" t="s">
        <v>4</v>
      </c>
      <c r="H4" s="83"/>
      <c r="I4" s="83"/>
      <c r="J4" s="83"/>
      <c r="K4" s="84"/>
      <c r="L4" s="85"/>
    </row>
    <row r="5" spans="1:13" x14ac:dyDescent="0.4">
      <c r="A5" s="26" t="s">
        <v>5</v>
      </c>
      <c r="F5" s="98"/>
      <c r="G5" s="86"/>
      <c r="H5" s="87"/>
      <c r="I5" s="87"/>
      <c r="J5" s="87"/>
      <c r="K5" s="88"/>
      <c r="L5" s="89"/>
    </row>
    <row r="6" spans="1:13" x14ac:dyDescent="0.4">
      <c r="A6" s="26"/>
      <c r="F6" s="98"/>
      <c r="G6" s="90"/>
      <c r="H6" s="91"/>
      <c r="I6" s="91"/>
      <c r="J6" s="91"/>
      <c r="K6" s="92"/>
      <c r="L6" s="93"/>
    </row>
    <row r="7" spans="1:13" x14ac:dyDescent="0.4">
      <c r="A7" s="66" t="s">
        <v>6</v>
      </c>
      <c r="B7" s="67"/>
      <c r="C7" s="68"/>
      <c r="D7" s="29" t="s">
        <v>7</v>
      </c>
      <c r="E7" s="66"/>
      <c r="F7" s="67"/>
      <c r="G7" s="67"/>
      <c r="H7" s="67"/>
      <c r="I7" s="67"/>
      <c r="J7" s="67"/>
      <c r="K7" s="67"/>
      <c r="L7" s="68"/>
    </row>
    <row r="8" spans="1:13" x14ac:dyDescent="0.4">
      <c r="A8" s="73" t="s">
        <v>8</v>
      </c>
      <c r="B8" s="68"/>
      <c r="C8" s="94" t="str">
        <f>'Fill In Worksheet'!C1</f>
        <v>Employee A</v>
      </c>
      <c r="D8" s="95"/>
      <c r="E8" s="95"/>
      <c r="F8" s="96"/>
      <c r="G8" s="31" t="s">
        <v>9</v>
      </c>
      <c r="H8" s="28"/>
      <c r="I8" s="97">
        <f>'Fill In Worksheet'!C4</f>
        <v>42458</v>
      </c>
      <c r="J8" s="96"/>
      <c r="K8" s="30" t="s">
        <v>82</v>
      </c>
      <c r="L8" s="32">
        <f>'Fill In Worksheet'!C3</f>
        <v>43110</v>
      </c>
      <c r="M8" s="33"/>
    </row>
    <row r="9" spans="1:13" x14ac:dyDescent="0.4">
      <c r="A9" s="66" t="s">
        <v>10</v>
      </c>
      <c r="B9" s="67"/>
      <c r="C9" s="68"/>
      <c r="D9" s="29" t="s">
        <v>7</v>
      </c>
      <c r="E9" s="69" t="s">
        <v>77</v>
      </c>
      <c r="F9" s="70"/>
      <c r="G9" s="70"/>
      <c r="H9" s="70"/>
      <c r="I9" s="70"/>
      <c r="J9" s="70"/>
      <c r="K9" s="71"/>
      <c r="L9" s="72"/>
    </row>
    <row r="10" spans="1:13" x14ac:dyDescent="0.4">
      <c r="A10" s="73" t="s">
        <v>11</v>
      </c>
      <c r="B10" s="74"/>
      <c r="C10" s="74"/>
      <c r="D10" s="74"/>
      <c r="E10" s="74"/>
      <c r="F10" s="75"/>
      <c r="G10" s="34"/>
      <c r="H10" s="22"/>
      <c r="I10" s="22"/>
      <c r="J10" s="22"/>
      <c r="K10" s="35"/>
      <c r="L10" s="36"/>
    </row>
    <row r="11" spans="1:13" x14ac:dyDescent="0.4">
      <c r="A11" s="76" t="s">
        <v>78</v>
      </c>
      <c r="B11" s="77"/>
      <c r="C11" s="77"/>
      <c r="D11" s="77"/>
      <c r="E11" s="77"/>
      <c r="F11" s="78"/>
      <c r="G11" s="24"/>
      <c r="H11" s="25"/>
      <c r="I11" s="79"/>
      <c r="J11" s="80"/>
      <c r="K11" s="79"/>
      <c r="L11" s="81"/>
    </row>
    <row r="12" spans="1:13" x14ac:dyDescent="0.4">
      <c r="A12" s="37" t="s">
        <v>69</v>
      </c>
    </row>
    <row r="13" spans="1:13" x14ac:dyDescent="0.4">
      <c r="A13" s="38" t="s">
        <v>70</v>
      </c>
    </row>
    <row r="14" spans="1:13" x14ac:dyDescent="0.4">
      <c r="A14" s="38" t="s">
        <v>71</v>
      </c>
    </row>
    <row r="15" spans="1:13" x14ac:dyDescent="0.4">
      <c r="A15" s="20" t="s">
        <v>12</v>
      </c>
    </row>
    <row r="16" spans="1:13" x14ac:dyDescent="0.4">
      <c r="A16" s="38" t="s">
        <v>72</v>
      </c>
    </row>
    <row r="17" spans="1:12" x14ac:dyDescent="0.4">
      <c r="A17" s="20" t="s">
        <v>73</v>
      </c>
    </row>
    <row r="18" spans="1:12" s="40" customFormat="1" ht="32.15" x14ac:dyDescent="0.3">
      <c r="A18" s="39" t="s">
        <v>13</v>
      </c>
      <c r="B18" s="39" t="s">
        <v>14</v>
      </c>
      <c r="C18" s="39" t="s">
        <v>15</v>
      </c>
      <c r="D18" s="39" t="s">
        <v>16</v>
      </c>
      <c r="E18" s="39" t="s">
        <v>13</v>
      </c>
      <c r="F18" s="39" t="s">
        <v>17</v>
      </c>
      <c r="G18" s="39" t="s">
        <v>15</v>
      </c>
      <c r="H18" s="39" t="s">
        <v>16</v>
      </c>
      <c r="I18" s="39" t="s">
        <v>13</v>
      </c>
      <c r="J18" s="39" t="s">
        <v>14</v>
      </c>
      <c r="K18" s="39" t="s">
        <v>15</v>
      </c>
      <c r="L18" s="39" t="s">
        <v>16</v>
      </c>
    </row>
    <row r="19" spans="1:12" x14ac:dyDescent="0.4">
      <c r="A19" s="19">
        <v>1</v>
      </c>
      <c r="B19" s="41">
        <f t="shared" ref="B19:B34" si="0">B20-7</f>
        <v>42100</v>
      </c>
      <c r="C19" s="42"/>
      <c r="D19" s="42">
        <f t="shared" ref="D19:D36" si="1">IF(ISERROR(VLOOKUP(A19,weekrate2,11,FALSE)),0,VLOOKUP(A19,weekrate2,11,FALSE))</f>
        <v>0</v>
      </c>
      <c r="E19" s="19">
        <v>19</v>
      </c>
      <c r="F19" s="41">
        <f t="shared" ref="F19:F34" si="2">F20-7</f>
        <v>42226</v>
      </c>
      <c r="G19" s="19"/>
      <c r="H19" s="42">
        <f t="shared" ref="H19:H36" si="3">IF(ISERROR(VLOOKUP(E19,weekrate2,11,FALSE)),0,VLOOKUP(E19,weekrate2,11,FALSE))</f>
        <v>0</v>
      </c>
      <c r="I19" s="19">
        <v>37</v>
      </c>
      <c r="J19" s="41">
        <f t="shared" ref="J19:J32" si="4">J20-7</f>
        <v>42352</v>
      </c>
      <c r="K19" s="19"/>
      <c r="L19" s="42">
        <f t="shared" ref="L19:L34" si="5">IF(ISERROR(VLOOKUP(I19,weekrate2,11,FALSE)),0,VLOOKUP(I19,weekrate2,11,FALSE))</f>
        <v>738.63636363636363</v>
      </c>
    </row>
    <row r="20" spans="1:12" x14ac:dyDescent="0.4">
      <c r="A20" s="19">
        <v>2</v>
      </c>
      <c r="B20" s="41">
        <f t="shared" si="0"/>
        <v>42107</v>
      </c>
      <c r="C20" s="42"/>
      <c r="D20" s="42">
        <f t="shared" si="1"/>
        <v>0</v>
      </c>
      <c r="E20" s="19">
        <v>20</v>
      </c>
      <c r="F20" s="41">
        <f t="shared" si="2"/>
        <v>42233</v>
      </c>
      <c r="G20" s="19"/>
      <c r="H20" s="42">
        <f t="shared" si="3"/>
        <v>0</v>
      </c>
      <c r="I20" s="19">
        <v>38</v>
      </c>
      <c r="J20" s="41">
        <f t="shared" si="4"/>
        <v>42359</v>
      </c>
      <c r="K20" s="19"/>
      <c r="L20" s="42">
        <f t="shared" si="5"/>
        <v>738.63636363636363</v>
      </c>
    </row>
    <row r="21" spans="1:12" x14ac:dyDescent="0.4">
      <c r="A21" s="19">
        <v>3</v>
      </c>
      <c r="B21" s="41">
        <f t="shared" si="0"/>
        <v>42114</v>
      </c>
      <c r="C21" s="42"/>
      <c r="D21" s="42">
        <f t="shared" si="1"/>
        <v>0</v>
      </c>
      <c r="E21" s="19">
        <v>21</v>
      </c>
      <c r="F21" s="41">
        <f t="shared" si="2"/>
        <v>42240</v>
      </c>
      <c r="G21" s="19"/>
      <c r="H21" s="42">
        <f t="shared" si="3"/>
        <v>0</v>
      </c>
      <c r="I21" s="19">
        <v>39</v>
      </c>
      <c r="J21" s="41">
        <f t="shared" si="4"/>
        <v>42366</v>
      </c>
      <c r="K21" s="19"/>
      <c r="L21" s="42">
        <f t="shared" si="5"/>
        <v>738.63636363636363</v>
      </c>
    </row>
    <row r="22" spans="1:12" x14ac:dyDescent="0.4">
      <c r="A22" s="19">
        <v>4</v>
      </c>
      <c r="B22" s="41">
        <f t="shared" si="0"/>
        <v>42121</v>
      </c>
      <c r="C22" s="42"/>
      <c r="D22" s="42">
        <f t="shared" si="1"/>
        <v>0</v>
      </c>
      <c r="E22" s="19">
        <v>22</v>
      </c>
      <c r="F22" s="41">
        <f t="shared" si="2"/>
        <v>42247</v>
      </c>
      <c r="G22" s="19"/>
      <c r="H22" s="42">
        <f t="shared" si="3"/>
        <v>0</v>
      </c>
      <c r="I22" s="19">
        <v>40</v>
      </c>
      <c r="J22" s="41">
        <f t="shared" si="4"/>
        <v>42373</v>
      </c>
      <c r="K22" s="19"/>
      <c r="L22" s="42">
        <f t="shared" si="5"/>
        <v>738.63636363636363</v>
      </c>
    </row>
    <row r="23" spans="1:12" x14ac:dyDescent="0.4">
      <c r="A23" s="19">
        <v>5</v>
      </c>
      <c r="B23" s="41">
        <f t="shared" si="0"/>
        <v>42128</v>
      </c>
      <c r="C23" s="42"/>
      <c r="D23" s="42">
        <f t="shared" si="1"/>
        <v>0</v>
      </c>
      <c r="E23" s="19">
        <v>23</v>
      </c>
      <c r="F23" s="41">
        <f t="shared" si="2"/>
        <v>42254</v>
      </c>
      <c r="G23" s="19"/>
      <c r="H23" s="42">
        <f t="shared" si="3"/>
        <v>0</v>
      </c>
      <c r="I23" s="19">
        <v>41</v>
      </c>
      <c r="J23" s="41">
        <f t="shared" si="4"/>
        <v>42380</v>
      </c>
      <c r="K23" s="19"/>
      <c r="L23" s="42">
        <f t="shared" si="5"/>
        <v>753.40909090909088</v>
      </c>
    </row>
    <row r="24" spans="1:12" x14ac:dyDescent="0.4">
      <c r="A24" s="19">
        <v>6</v>
      </c>
      <c r="B24" s="41">
        <f t="shared" si="0"/>
        <v>42135</v>
      </c>
      <c r="C24" s="42"/>
      <c r="D24" s="42">
        <f t="shared" si="1"/>
        <v>0</v>
      </c>
      <c r="E24" s="19">
        <v>24</v>
      </c>
      <c r="F24" s="41">
        <f t="shared" si="2"/>
        <v>42261</v>
      </c>
      <c r="G24" s="19"/>
      <c r="H24" s="42">
        <f t="shared" si="3"/>
        <v>0</v>
      </c>
      <c r="I24" s="19">
        <v>42</v>
      </c>
      <c r="J24" s="41">
        <f t="shared" si="4"/>
        <v>42387</v>
      </c>
      <c r="K24" s="19"/>
      <c r="L24" s="42">
        <f t="shared" si="5"/>
        <v>812.5</v>
      </c>
    </row>
    <row r="25" spans="1:12" x14ac:dyDescent="0.4">
      <c r="A25" s="19">
        <v>7</v>
      </c>
      <c r="B25" s="41">
        <f t="shared" si="0"/>
        <v>42142</v>
      </c>
      <c r="C25" s="42"/>
      <c r="D25" s="42">
        <f t="shared" si="1"/>
        <v>0</v>
      </c>
      <c r="E25" s="19">
        <v>25</v>
      </c>
      <c r="F25" s="41">
        <f t="shared" si="2"/>
        <v>42268</v>
      </c>
      <c r="G25" s="19"/>
      <c r="H25" s="42">
        <f t="shared" si="3"/>
        <v>0</v>
      </c>
      <c r="I25" s="19">
        <v>43</v>
      </c>
      <c r="J25" s="41">
        <f t="shared" si="4"/>
        <v>42394</v>
      </c>
      <c r="K25" s="19"/>
      <c r="L25" s="42">
        <f t="shared" si="5"/>
        <v>785.41666666666663</v>
      </c>
    </row>
    <row r="26" spans="1:12" x14ac:dyDescent="0.4">
      <c r="A26" s="19">
        <v>8</v>
      </c>
      <c r="B26" s="41">
        <f t="shared" si="0"/>
        <v>42149</v>
      </c>
      <c r="C26" s="42"/>
      <c r="D26" s="42">
        <f t="shared" si="1"/>
        <v>0</v>
      </c>
      <c r="E26" s="19">
        <v>26</v>
      </c>
      <c r="F26" s="41">
        <f t="shared" si="2"/>
        <v>42275</v>
      </c>
      <c r="G26" s="19"/>
      <c r="H26" s="42">
        <f t="shared" si="3"/>
        <v>295.45454545454544</v>
      </c>
      <c r="I26" s="19">
        <v>44</v>
      </c>
      <c r="J26" s="41">
        <f t="shared" si="4"/>
        <v>42401</v>
      </c>
      <c r="K26" s="19"/>
      <c r="L26" s="42">
        <f t="shared" si="5"/>
        <v>677.08333333333326</v>
      </c>
    </row>
    <row r="27" spans="1:12" x14ac:dyDescent="0.4">
      <c r="A27" s="19">
        <v>9</v>
      </c>
      <c r="B27" s="41">
        <f t="shared" si="0"/>
        <v>42156</v>
      </c>
      <c r="C27" s="42"/>
      <c r="D27" s="42">
        <f t="shared" si="1"/>
        <v>0</v>
      </c>
      <c r="E27" s="19">
        <v>27</v>
      </c>
      <c r="F27" s="41">
        <f t="shared" si="2"/>
        <v>42282</v>
      </c>
      <c r="G27" s="19"/>
      <c r="H27" s="42">
        <f t="shared" si="3"/>
        <v>738.63636363636363</v>
      </c>
      <c r="I27" s="19">
        <v>45</v>
      </c>
      <c r="J27" s="41">
        <f t="shared" si="4"/>
        <v>42408</v>
      </c>
      <c r="K27" s="19"/>
      <c r="L27" s="42">
        <f t="shared" si="5"/>
        <v>677.08333333333326</v>
      </c>
    </row>
    <row r="28" spans="1:12" x14ac:dyDescent="0.4">
      <c r="A28" s="19">
        <v>10</v>
      </c>
      <c r="B28" s="41">
        <f t="shared" si="0"/>
        <v>42163</v>
      </c>
      <c r="C28" s="42"/>
      <c r="D28" s="42">
        <f t="shared" si="1"/>
        <v>0</v>
      </c>
      <c r="E28" s="19">
        <v>28</v>
      </c>
      <c r="F28" s="41">
        <f t="shared" si="2"/>
        <v>42289</v>
      </c>
      <c r="G28" s="19"/>
      <c r="H28" s="42">
        <f t="shared" si="3"/>
        <v>781.53909090909087</v>
      </c>
      <c r="I28" s="19">
        <v>46</v>
      </c>
      <c r="J28" s="41">
        <f t="shared" si="4"/>
        <v>42415</v>
      </c>
      <c r="K28" s="19"/>
      <c r="L28" s="42">
        <f t="shared" si="5"/>
        <v>1380.9875757575755</v>
      </c>
    </row>
    <row r="29" spans="1:12" x14ac:dyDescent="0.4">
      <c r="A29" s="19">
        <v>11</v>
      </c>
      <c r="B29" s="41">
        <f t="shared" si="0"/>
        <v>42170</v>
      </c>
      <c r="C29" s="42"/>
      <c r="D29" s="42">
        <f t="shared" si="1"/>
        <v>0</v>
      </c>
      <c r="E29" s="19">
        <v>29</v>
      </c>
      <c r="F29" s="41">
        <f t="shared" si="2"/>
        <v>42296</v>
      </c>
      <c r="G29" s="19"/>
      <c r="H29" s="42">
        <f t="shared" si="3"/>
        <v>953.15</v>
      </c>
      <c r="I29" s="19">
        <v>47</v>
      </c>
      <c r="J29" s="41">
        <f t="shared" si="4"/>
        <v>42422</v>
      </c>
      <c r="K29" s="19"/>
      <c r="L29" s="42">
        <f t="shared" si="5"/>
        <v>1556.9636363636364</v>
      </c>
    </row>
    <row r="30" spans="1:12" x14ac:dyDescent="0.4">
      <c r="A30" s="19">
        <v>12</v>
      </c>
      <c r="B30" s="41">
        <f t="shared" si="0"/>
        <v>42177</v>
      </c>
      <c r="C30" s="42"/>
      <c r="D30" s="42">
        <f t="shared" si="1"/>
        <v>0</v>
      </c>
      <c r="E30" s="19">
        <v>30</v>
      </c>
      <c r="F30" s="41">
        <f t="shared" si="2"/>
        <v>42303</v>
      </c>
      <c r="G30" s="19"/>
      <c r="H30" s="42">
        <f t="shared" si="3"/>
        <v>910.24727272727273</v>
      </c>
      <c r="I30" s="19">
        <v>48</v>
      </c>
      <c r="J30" s="41">
        <f t="shared" si="4"/>
        <v>42429</v>
      </c>
      <c r="K30" s="19"/>
      <c r="L30" s="42">
        <f t="shared" si="5"/>
        <v>1506.9184545454546</v>
      </c>
    </row>
    <row r="31" spans="1:12" x14ac:dyDescent="0.4">
      <c r="A31" s="19">
        <v>13</v>
      </c>
      <c r="B31" s="41">
        <f t="shared" si="0"/>
        <v>42184</v>
      </c>
      <c r="C31" s="42"/>
      <c r="D31" s="42">
        <f t="shared" si="1"/>
        <v>0</v>
      </c>
      <c r="E31" s="19">
        <v>31</v>
      </c>
      <c r="F31" s="41">
        <f t="shared" si="2"/>
        <v>42310</v>
      </c>
      <c r="G31" s="19"/>
      <c r="H31" s="42">
        <f t="shared" si="3"/>
        <v>738.63636363636363</v>
      </c>
      <c r="I31" s="19">
        <v>49</v>
      </c>
      <c r="J31" s="41">
        <f t="shared" si="4"/>
        <v>42436</v>
      </c>
      <c r="K31" s="19"/>
      <c r="L31" s="42">
        <f t="shared" si="5"/>
        <v>1473.5549999999998</v>
      </c>
    </row>
    <row r="32" spans="1:12" x14ac:dyDescent="0.4">
      <c r="A32" s="19">
        <v>14</v>
      </c>
      <c r="B32" s="41">
        <f t="shared" si="0"/>
        <v>42191</v>
      </c>
      <c r="C32" s="42"/>
      <c r="D32" s="42">
        <f t="shared" si="1"/>
        <v>0</v>
      </c>
      <c r="E32" s="19">
        <v>32</v>
      </c>
      <c r="F32" s="41">
        <f t="shared" si="2"/>
        <v>42317</v>
      </c>
      <c r="G32" s="19"/>
      <c r="H32" s="42">
        <f t="shared" si="3"/>
        <v>738.63636363636363</v>
      </c>
      <c r="I32" s="19">
        <v>50</v>
      </c>
      <c r="J32" s="41">
        <f t="shared" si="4"/>
        <v>42443</v>
      </c>
      <c r="K32" s="19"/>
      <c r="L32" s="42">
        <f t="shared" si="5"/>
        <v>1040.2756363636363</v>
      </c>
    </row>
    <row r="33" spans="1:12" x14ac:dyDescent="0.4">
      <c r="A33" s="19">
        <v>15</v>
      </c>
      <c r="B33" s="41">
        <f t="shared" si="0"/>
        <v>42198</v>
      </c>
      <c r="C33" s="42"/>
      <c r="D33" s="42">
        <f t="shared" si="1"/>
        <v>0</v>
      </c>
      <c r="E33" s="19">
        <v>33</v>
      </c>
      <c r="F33" s="41">
        <f t="shared" si="2"/>
        <v>42324</v>
      </c>
      <c r="G33" s="19"/>
      <c r="H33" s="42">
        <f t="shared" si="3"/>
        <v>738.63636363636363</v>
      </c>
      <c r="I33" s="19">
        <v>51</v>
      </c>
      <c r="J33" s="41">
        <f>J34-7</f>
        <v>42450</v>
      </c>
      <c r="K33" s="19"/>
      <c r="L33" s="42">
        <f t="shared" si="5"/>
        <v>751.42272727272723</v>
      </c>
    </row>
    <row r="34" spans="1:12" x14ac:dyDescent="0.4">
      <c r="A34" s="19">
        <v>16</v>
      </c>
      <c r="B34" s="41">
        <f t="shared" si="0"/>
        <v>42205</v>
      </c>
      <c r="C34" s="42"/>
      <c r="D34" s="42">
        <f t="shared" si="1"/>
        <v>0</v>
      </c>
      <c r="E34" s="19">
        <v>34</v>
      </c>
      <c r="F34" s="41">
        <f t="shared" si="2"/>
        <v>42331</v>
      </c>
      <c r="G34" s="19"/>
      <c r="H34" s="42">
        <f t="shared" si="3"/>
        <v>738.63636363636363</v>
      </c>
      <c r="I34" s="19">
        <v>52</v>
      </c>
      <c r="J34" s="41">
        <f>'Fill In Worksheet'!C4-1</f>
        <v>42457</v>
      </c>
      <c r="K34" s="19"/>
      <c r="L34" s="42">
        <f t="shared" si="5"/>
        <v>746.30818181818188</v>
      </c>
    </row>
    <row r="35" spans="1:12" x14ac:dyDescent="0.4">
      <c r="A35" s="19">
        <v>17</v>
      </c>
      <c r="B35" s="41">
        <f>B36-7</f>
        <v>42212</v>
      </c>
      <c r="C35" s="42"/>
      <c r="D35" s="42">
        <f t="shared" si="1"/>
        <v>0</v>
      </c>
      <c r="E35" s="19">
        <v>35</v>
      </c>
      <c r="F35" s="41">
        <f>F36-7</f>
        <v>42338</v>
      </c>
      <c r="G35" s="19"/>
      <c r="H35" s="42">
        <f t="shared" si="3"/>
        <v>738.63636363636363</v>
      </c>
      <c r="I35" s="43" t="s">
        <v>18</v>
      </c>
      <c r="J35" s="43"/>
      <c r="K35" s="44">
        <f>'Fill In Worksheet'!P92</f>
        <v>132</v>
      </c>
      <c r="L35" s="45">
        <f>SUM(D19:D36)+SUM(H19:H36)+SUM(L19:L34)</f>
        <v>23227.314545454548</v>
      </c>
    </row>
    <row r="36" spans="1:12" x14ac:dyDescent="0.4">
      <c r="A36" s="19">
        <v>18</v>
      </c>
      <c r="B36" s="41">
        <f>F19-7</f>
        <v>42219</v>
      </c>
      <c r="C36" s="42"/>
      <c r="D36" s="42">
        <f t="shared" si="1"/>
        <v>0</v>
      </c>
      <c r="E36" s="19">
        <v>36</v>
      </c>
      <c r="F36" s="41">
        <f>J19-7</f>
        <v>42345</v>
      </c>
      <c r="G36" s="19"/>
      <c r="H36" s="42">
        <f t="shared" si="3"/>
        <v>738.63636363636363</v>
      </c>
      <c r="I36" s="46"/>
      <c r="J36" s="46"/>
      <c r="K36" s="46"/>
      <c r="L36" s="46"/>
    </row>
    <row r="37" spans="1:12" x14ac:dyDescent="0.4">
      <c r="B37" s="3"/>
      <c r="C37" s="4"/>
      <c r="D37" s="4"/>
      <c r="F37" s="3"/>
      <c r="H37" s="4"/>
    </row>
    <row r="38" spans="1:12" ht="15.9" x14ac:dyDescent="0.45">
      <c r="A38" t="s">
        <v>19</v>
      </c>
      <c r="G38" s="47" t="s">
        <v>60</v>
      </c>
      <c r="H38" s="48">
        <f>L35</f>
        <v>23227.314545454548</v>
      </c>
      <c r="I38" s="49"/>
      <c r="K38" s="50" t="s">
        <v>61</v>
      </c>
      <c r="L38" s="51">
        <f>'Fill In Worksheet'!N94</f>
        <v>27</v>
      </c>
    </row>
    <row r="39" spans="1:12" x14ac:dyDescent="0.4">
      <c r="K39" s="38"/>
    </row>
    <row r="40" spans="1:12" x14ac:dyDescent="0.4">
      <c r="B40" s="52" t="s">
        <v>20</v>
      </c>
      <c r="C40" s="64"/>
      <c r="D40" s="52" t="s">
        <v>21</v>
      </c>
      <c r="E40" s="64"/>
    </row>
    <row r="41" spans="1:12" x14ac:dyDescent="0.4">
      <c r="B41" s="52" t="s">
        <v>22</v>
      </c>
      <c r="C41" s="64"/>
      <c r="D41" s="52" t="s">
        <v>23</v>
      </c>
      <c r="E41" s="64"/>
      <c r="G41" s="52" t="s">
        <v>62</v>
      </c>
      <c r="H41" s="53">
        <f>SUM(C40:C45,E40:E44)</f>
        <v>0</v>
      </c>
      <c r="I41" s="1"/>
      <c r="K41" s="54" t="s">
        <v>24</v>
      </c>
      <c r="L41" s="21"/>
    </row>
    <row r="42" spans="1:12" x14ac:dyDescent="0.4">
      <c r="B42" s="52" t="s">
        <v>25</v>
      </c>
      <c r="C42" s="64"/>
      <c r="D42" s="52" t="s">
        <v>63</v>
      </c>
      <c r="E42" s="64"/>
      <c r="K42" s="55"/>
      <c r="L42" s="27"/>
    </row>
    <row r="43" spans="1:12" x14ac:dyDescent="0.4">
      <c r="B43" s="52" t="s">
        <v>26</v>
      </c>
      <c r="C43" s="64"/>
      <c r="D43" s="52" t="s">
        <v>27</v>
      </c>
      <c r="E43" s="64"/>
      <c r="K43" s="56" t="s">
        <v>64</v>
      </c>
      <c r="L43" s="57">
        <f>ROUND(H44/L38,2)</f>
        <v>860.27</v>
      </c>
    </row>
    <row r="44" spans="1:12" ht="15.9" x14ac:dyDescent="0.45">
      <c r="B44" s="52" t="s">
        <v>28</v>
      </c>
      <c r="C44" s="64"/>
      <c r="D44" s="52" t="s">
        <v>29</v>
      </c>
      <c r="E44" s="64"/>
      <c r="G44" s="52" t="s">
        <v>65</v>
      </c>
      <c r="H44" s="58">
        <f>H38+H41</f>
        <v>23227.314545454548</v>
      </c>
      <c r="J44" s="1"/>
      <c r="K44" s="55"/>
      <c r="L44" s="27"/>
    </row>
    <row r="45" spans="1:12" x14ac:dyDescent="0.4">
      <c r="B45" s="52" t="s">
        <v>30</v>
      </c>
      <c r="C45" s="64"/>
      <c r="E45" s="65"/>
      <c r="K45" s="56" t="s">
        <v>31</v>
      </c>
      <c r="L45" s="57">
        <f>ROUND(L43*0.66667,2)</f>
        <v>573.52</v>
      </c>
    </row>
    <row r="46" spans="1:12" x14ac:dyDescent="0.4">
      <c r="C46" s="65"/>
      <c r="E46" s="65"/>
      <c r="K46" s="24"/>
      <c r="L46" s="23"/>
    </row>
    <row r="47" spans="1:12" x14ac:dyDescent="0.4">
      <c r="A47" s="106" t="s">
        <v>32</v>
      </c>
      <c r="B47" s="107"/>
      <c r="C47" s="107"/>
      <c r="D47" s="107"/>
      <c r="E47" s="107"/>
      <c r="F47" s="107"/>
      <c r="G47" s="107"/>
      <c r="H47" s="108"/>
      <c r="I47" s="109" t="s">
        <v>33</v>
      </c>
      <c r="J47" s="110"/>
      <c r="K47" s="59" t="s">
        <v>66</v>
      </c>
      <c r="L47" s="60"/>
    </row>
    <row r="48" spans="1:12" ht="18.45" x14ac:dyDescent="0.5">
      <c r="A48" s="111"/>
      <c r="B48" s="112"/>
      <c r="C48" s="112"/>
      <c r="D48" s="112"/>
      <c r="E48" s="112"/>
      <c r="F48" s="112"/>
      <c r="G48" s="112"/>
      <c r="H48" s="113"/>
      <c r="I48" s="114">
        <f ca="1">TODAY()</f>
        <v>45252</v>
      </c>
      <c r="J48" s="115"/>
      <c r="K48" s="116"/>
      <c r="L48" s="117"/>
    </row>
    <row r="49" spans="1:12" x14ac:dyDescent="0.4">
      <c r="A49" s="61"/>
    </row>
    <row r="50" spans="1:12" x14ac:dyDescent="0.4">
      <c r="A50" s="38"/>
      <c r="L50" s="62" t="s">
        <v>67</v>
      </c>
    </row>
    <row r="51" spans="1:12" x14ac:dyDescent="0.4">
      <c r="L51" s="63" t="s">
        <v>83</v>
      </c>
    </row>
  </sheetData>
  <sheetProtection algorithmName="SHA-512" hashValue="ozJ4PZZP5TqI5Z5yEyncekeGbJQ1pxxLsymM3kF4mhCC+hXpdhL1V9t5c2PIFdMmNJqibxfqZs11tlLo1RdhbQ==" saltValue="24Y+WHRTeEHUTfo72ulPeg==" spinCount="100000" sheet="1" objects="1" scenarios="1"/>
  <mergeCells count="22">
    <mergeCell ref="A47:H47"/>
    <mergeCell ref="I47:J47"/>
    <mergeCell ref="A48:H48"/>
    <mergeCell ref="I48:J48"/>
    <mergeCell ref="K48:L48"/>
    <mergeCell ref="G4:L6"/>
    <mergeCell ref="A7:C7"/>
    <mergeCell ref="E7:L7"/>
    <mergeCell ref="A8:B8"/>
    <mergeCell ref="C8:F8"/>
    <mergeCell ref="I8:J8"/>
    <mergeCell ref="F1:F6"/>
    <mergeCell ref="G1:I1"/>
    <mergeCell ref="J1:L1"/>
    <mergeCell ref="G2:I3"/>
    <mergeCell ref="J2:L3"/>
    <mergeCell ref="A9:C9"/>
    <mergeCell ref="E9:L9"/>
    <mergeCell ref="A10:F10"/>
    <mergeCell ref="A11:F11"/>
    <mergeCell ref="I11:J11"/>
    <mergeCell ref="K11:L11"/>
  </mergeCells>
  <pageMargins left="0.38" right="0.34" top="0.52" bottom="0.46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94"/>
  <sheetViews>
    <sheetView workbookViewId="0">
      <selection activeCell="E5" sqref="E5"/>
    </sheetView>
  </sheetViews>
  <sheetFormatPr defaultRowHeight="14.6" x14ac:dyDescent="0.4"/>
  <cols>
    <col min="1" max="1" width="12.15234375" bestFit="1" customWidth="1"/>
    <col min="2" max="2" width="12.69140625" customWidth="1"/>
    <col min="3" max="3" width="16.15234375" customWidth="1"/>
    <col min="5" max="6" width="10.53515625" bestFit="1" customWidth="1"/>
    <col min="7" max="7" width="12.15234375" customWidth="1"/>
    <col min="10" max="10" width="10.84375" customWidth="1"/>
    <col min="14" max="14" width="10.84375" customWidth="1"/>
  </cols>
  <sheetData>
    <row r="1" spans="1:13" x14ac:dyDescent="0.4">
      <c r="A1" s="8" t="s">
        <v>76</v>
      </c>
      <c r="C1" s="15" t="s">
        <v>79</v>
      </c>
      <c r="D1" s="16"/>
      <c r="H1" s="3"/>
      <c r="I1" s="2"/>
      <c r="M1" s="4"/>
    </row>
    <row r="2" spans="1:13" x14ac:dyDescent="0.4">
      <c r="A2" s="8"/>
      <c r="B2" s="4"/>
      <c r="C2" s="1"/>
      <c r="D2" s="1"/>
      <c r="H2" s="3"/>
      <c r="I2" s="2"/>
      <c r="M2" s="4"/>
    </row>
    <row r="3" spans="1:13" x14ac:dyDescent="0.4">
      <c r="A3" s="8" t="s">
        <v>82</v>
      </c>
      <c r="B3" s="4"/>
      <c r="C3" s="13">
        <v>43110</v>
      </c>
      <c r="D3" s="1"/>
      <c r="H3" s="3"/>
      <c r="I3" s="2"/>
      <c r="M3" s="4"/>
    </row>
    <row r="4" spans="1:13" x14ac:dyDescent="0.4">
      <c r="A4" s="8" t="s">
        <v>34</v>
      </c>
      <c r="B4" s="4"/>
      <c r="C4" s="13">
        <v>42458</v>
      </c>
      <c r="D4" s="1"/>
      <c r="H4" s="3"/>
      <c r="I4" s="2"/>
      <c r="M4" s="4"/>
    </row>
    <row r="5" spans="1:13" x14ac:dyDescent="0.4">
      <c r="A5" s="8"/>
      <c r="B5" s="9" t="s">
        <v>35</v>
      </c>
      <c r="C5" s="10"/>
      <c r="D5" s="10"/>
      <c r="E5" s="11"/>
      <c r="F5" s="11"/>
      <c r="G5" s="11"/>
      <c r="H5" s="12"/>
      <c r="I5" s="8"/>
      <c r="J5" s="11"/>
      <c r="K5" s="11"/>
      <c r="M5" s="4"/>
    </row>
    <row r="6" spans="1:13" x14ac:dyDescent="0.4">
      <c r="A6" s="8"/>
      <c r="B6" s="9" t="s">
        <v>36</v>
      </c>
      <c r="C6" s="10"/>
      <c r="D6" s="10"/>
      <c r="E6" s="11"/>
      <c r="F6" s="11"/>
      <c r="G6" s="11"/>
      <c r="H6" s="12"/>
      <c r="I6" s="8"/>
      <c r="J6" s="11"/>
      <c r="K6" s="11"/>
      <c r="M6" s="4"/>
    </row>
    <row r="7" spans="1:13" x14ac:dyDescent="0.4">
      <c r="A7" s="8" t="s">
        <v>37</v>
      </c>
      <c r="B7" s="11" t="s">
        <v>38</v>
      </c>
      <c r="C7" s="10" t="s">
        <v>39</v>
      </c>
      <c r="D7" s="10" t="s">
        <v>74</v>
      </c>
      <c r="E7" s="11" t="s">
        <v>40</v>
      </c>
      <c r="F7" s="11" t="s">
        <v>75</v>
      </c>
      <c r="G7" s="11" t="s">
        <v>41</v>
      </c>
      <c r="H7" s="118" t="s">
        <v>42</v>
      </c>
      <c r="I7" s="118"/>
      <c r="J7" s="11" t="s">
        <v>43</v>
      </c>
      <c r="K7" s="11" t="s">
        <v>44</v>
      </c>
      <c r="M7" s="4"/>
    </row>
    <row r="8" spans="1:13" x14ac:dyDescent="0.4">
      <c r="A8" s="2"/>
      <c r="B8" s="4"/>
      <c r="C8" s="1"/>
      <c r="D8" s="1"/>
      <c r="H8" s="3"/>
      <c r="I8" s="2"/>
      <c r="M8" s="4"/>
    </row>
    <row r="9" spans="1:13" x14ac:dyDescent="0.4">
      <c r="A9" s="13">
        <v>42095</v>
      </c>
      <c r="B9" s="14"/>
      <c r="C9" s="14">
        <v>0</v>
      </c>
      <c r="D9" s="14"/>
      <c r="E9" s="17"/>
      <c r="F9" s="17"/>
      <c r="G9" s="4">
        <f>SUM(C9:F9)</f>
        <v>0</v>
      </c>
      <c r="H9" s="5">
        <f t="shared" ref="H9:H34" si="0">IF(B9="H",IF(OR(DAY($A9)=1,DAY($A9)&gt;25),DATE(YEAR($A9),IF(DAY(A9)&gt;25,MONTH($A9),MONTH($A9-1)),1),DATE(YEAR($A9),MONTH($A9)-1,16)),IF(OR(DAY($A9)=1,DAY($A9)&gt;25),DATE(YEAR($A9),IF(DAY(A9)&gt;25,MONTH($A9),MONTH($A9-1)),10),DATE(YEAR($A9),MONTH($A9)-1,25)))</f>
        <v>42073</v>
      </c>
      <c r="I9" s="6">
        <f>IF(ISBLANK(A9),"",IF(B9="H",IF(_xludf.DAYS($H9)&gt;13,EOMONTH($H9,0),DATE(YEAR($H9),MONTH($H9),15)),IF(DAY($H9)=10,DATE(YEAR($H9),MONTH($H9),24),DATE(YEAR($H9),MONTH($H9)+1,9))))</f>
        <v>42087</v>
      </c>
      <c r="J9">
        <f t="shared" ref="J9:J34" si="1">NETWORKDAYS(H9,I9)</f>
        <v>11</v>
      </c>
      <c r="K9" s="4">
        <f t="shared" ref="K9:K34" si="2">G9/J9</f>
        <v>0</v>
      </c>
      <c r="M9" s="3"/>
    </row>
    <row r="10" spans="1:13" x14ac:dyDescent="0.4">
      <c r="A10" s="13">
        <v>42110</v>
      </c>
      <c r="B10" s="14"/>
      <c r="C10" s="14">
        <v>0</v>
      </c>
      <c r="D10" s="14"/>
      <c r="E10" s="17"/>
      <c r="F10" s="17"/>
      <c r="G10" s="4">
        <f t="shared" ref="G10:G34" si="3">SUM(C10:F10)</f>
        <v>0</v>
      </c>
      <c r="H10" s="5">
        <f t="shared" si="0"/>
        <v>42088</v>
      </c>
      <c r="I10" s="6">
        <f>IF(ISBLANK(A10),"",IF(B10="H",IF(_xludf.DAYS($H10)&gt;13,EOMONTH($H10,0),DATE(YEAR($H10),MONTH($H10),15)),IF(DAY($H10)=10,DATE(YEAR($H10),MONTH($H10),24),DATE(YEAR($H10),MONTH($H10)+1,9))))</f>
        <v>42103</v>
      </c>
      <c r="J10">
        <f t="shared" si="1"/>
        <v>12</v>
      </c>
      <c r="K10" s="4">
        <f t="shared" si="2"/>
        <v>0</v>
      </c>
      <c r="M10" s="3"/>
    </row>
    <row r="11" spans="1:13" x14ac:dyDescent="0.4">
      <c r="A11" s="13">
        <v>42125</v>
      </c>
      <c r="B11" s="14"/>
      <c r="C11" s="14">
        <v>0</v>
      </c>
      <c r="D11" s="14"/>
      <c r="E11" s="17"/>
      <c r="F11" s="17"/>
      <c r="G11" s="4">
        <f t="shared" si="3"/>
        <v>0</v>
      </c>
      <c r="H11" s="5">
        <f t="shared" si="0"/>
        <v>42104</v>
      </c>
      <c r="I11" s="6">
        <f>IF(ISBLANK(A11),"",IF(B11="H",IF(_xludf.DAYS($H11)&gt;13,EOMONTH($H11,0),DATE(YEAR($H11),MONTH($H11),15)),IF(DAY($H11)=10,DATE(YEAR($H11),MONTH($H11),24),DATE(YEAR($H11),MONTH($H11)+1,9))))</f>
        <v>42118</v>
      </c>
      <c r="J11">
        <f t="shared" si="1"/>
        <v>11</v>
      </c>
      <c r="K11" s="4">
        <f t="shared" si="2"/>
        <v>0</v>
      </c>
    </row>
    <row r="12" spans="1:13" x14ac:dyDescent="0.4">
      <c r="A12" s="13">
        <v>42140</v>
      </c>
      <c r="B12" s="14"/>
      <c r="C12" s="14">
        <v>0</v>
      </c>
      <c r="D12" s="14"/>
      <c r="E12" s="17"/>
      <c r="F12" s="17"/>
      <c r="G12" s="4">
        <f t="shared" si="3"/>
        <v>0</v>
      </c>
      <c r="H12" s="5">
        <f t="shared" si="0"/>
        <v>42119</v>
      </c>
      <c r="I12" s="6">
        <f>IF(ISBLANK(A12),"",IF(B12="H",IF(_xludf.DAYS($H12)&gt;13,EOMONTH($H12,0),DATE(YEAR($H12),MONTH($H12),15)),IF(DAY($H12)=10,DATE(YEAR($H12),MONTH($H12),24),DATE(YEAR($H12),MONTH($H12)+1,9))))</f>
        <v>42133</v>
      </c>
      <c r="J12">
        <f t="shared" si="1"/>
        <v>10</v>
      </c>
      <c r="K12" s="4">
        <f t="shared" si="2"/>
        <v>0</v>
      </c>
    </row>
    <row r="13" spans="1:13" x14ac:dyDescent="0.4">
      <c r="A13" s="13">
        <v>42156</v>
      </c>
      <c r="B13" s="14"/>
      <c r="C13" s="14">
        <v>0</v>
      </c>
      <c r="D13" s="14"/>
      <c r="E13" s="17"/>
      <c r="F13" s="17"/>
      <c r="G13" s="4">
        <f t="shared" si="3"/>
        <v>0</v>
      </c>
      <c r="H13" s="5">
        <f t="shared" si="0"/>
        <v>42134</v>
      </c>
      <c r="I13" s="6">
        <f>IF(ISBLANK(A13),"",IF(B13="H",IF(_xludf.DAYS($H13)&gt;13,EOMONTH($H13,0),DATE(YEAR($H13),MONTH($H13),15)),IF(DAY($H13)=10,DATE(YEAR($H13),MONTH($H13),24),DATE(YEAR($H13),MONTH($H13)+1,9))))</f>
        <v>42148</v>
      </c>
      <c r="J13">
        <f t="shared" si="1"/>
        <v>10</v>
      </c>
      <c r="K13" s="4">
        <f t="shared" si="2"/>
        <v>0</v>
      </c>
    </row>
    <row r="14" spans="1:13" x14ac:dyDescent="0.4">
      <c r="A14" s="13">
        <v>42171</v>
      </c>
      <c r="B14" s="14"/>
      <c r="C14" s="14">
        <v>0</v>
      </c>
      <c r="D14" s="14"/>
      <c r="E14" s="17"/>
      <c r="F14" s="17"/>
      <c r="G14" s="4">
        <f t="shared" si="3"/>
        <v>0</v>
      </c>
      <c r="H14" s="5">
        <f t="shared" si="0"/>
        <v>42149</v>
      </c>
      <c r="I14" s="6">
        <f>IF(ISBLANK(A14),"",IF(B14="H",IF(_xludf.DAYS($H14)&gt;13,EOMONTH($H14,0),DATE(YEAR($H14),MONTH($H14),15)),IF(DAY($H14)=10,DATE(YEAR($H14),MONTH($H14),24),DATE(YEAR($H14),MONTH($H14)+1,9))))</f>
        <v>42164</v>
      </c>
      <c r="J14">
        <f t="shared" si="1"/>
        <v>12</v>
      </c>
      <c r="K14" s="4">
        <f t="shared" si="2"/>
        <v>0</v>
      </c>
    </row>
    <row r="15" spans="1:13" x14ac:dyDescent="0.4">
      <c r="A15" s="13">
        <v>42186</v>
      </c>
      <c r="B15" s="14"/>
      <c r="C15" s="14">
        <v>0</v>
      </c>
      <c r="D15" s="14"/>
      <c r="E15" s="17"/>
      <c r="F15" s="17"/>
      <c r="G15" s="4">
        <f t="shared" si="3"/>
        <v>0</v>
      </c>
      <c r="H15" s="5">
        <f t="shared" si="0"/>
        <v>42165</v>
      </c>
      <c r="I15" s="6">
        <f>IF(ISBLANK(A15),"",IF(B15="H",IF(_xludf.DAYS($H15)&gt;13,EOMONTH($H15,0),DATE(YEAR($H15),MONTH($H15),15)),IF(DAY($H15)=10,DATE(YEAR($H15),MONTH($H15),24),DATE(YEAR($H15),MONTH($H15)+1,9))))</f>
        <v>42179</v>
      </c>
      <c r="J15">
        <f t="shared" si="1"/>
        <v>11</v>
      </c>
      <c r="K15" s="4">
        <f t="shared" si="2"/>
        <v>0</v>
      </c>
    </row>
    <row r="16" spans="1:13" x14ac:dyDescent="0.4">
      <c r="A16" s="13">
        <v>42200</v>
      </c>
      <c r="B16" s="14"/>
      <c r="C16" s="14">
        <v>0</v>
      </c>
      <c r="D16" s="14"/>
      <c r="E16" s="17"/>
      <c r="F16" s="17"/>
      <c r="G16" s="4">
        <f t="shared" si="3"/>
        <v>0</v>
      </c>
      <c r="H16" s="5">
        <f t="shared" si="0"/>
        <v>42180</v>
      </c>
      <c r="I16" s="6">
        <f>IF(ISBLANK(A16),"",IF(B16="H",IF(_xludf.DAYS($H16)&gt;13,EOMONTH($H16,0),DATE(YEAR($H16),MONTH($H16),15)),IF(DAY($H16)=10,DATE(YEAR($H16),MONTH($H16),24),DATE(YEAR($H16),MONTH($H16)+1,9))))</f>
        <v>42194</v>
      </c>
      <c r="J16">
        <f t="shared" si="1"/>
        <v>11</v>
      </c>
      <c r="K16" s="4">
        <f t="shared" si="2"/>
        <v>0</v>
      </c>
    </row>
    <row r="17" spans="1:11" x14ac:dyDescent="0.4">
      <c r="A17" s="13">
        <v>42217</v>
      </c>
      <c r="B17" s="14"/>
      <c r="C17" s="14">
        <v>0</v>
      </c>
      <c r="D17" s="14"/>
      <c r="E17" s="17"/>
      <c r="F17" s="17"/>
      <c r="G17" s="4">
        <f t="shared" si="3"/>
        <v>0</v>
      </c>
      <c r="H17" s="5">
        <f t="shared" si="0"/>
        <v>42195</v>
      </c>
      <c r="I17" s="6">
        <f>IF(ISBLANK(A17),"",IF(B17="H",IF(_xludf.DAYS($H17)&gt;13,EOMONTH($H17,0),DATE(YEAR($H17),MONTH($H17),15)),IF(DAY($H17)=10,DATE(YEAR($H17),MONTH($H17),24),DATE(YEAR($H17),MONTH($H17)+1,9))))</f>
        <v>42209</v>
      </c>
      <c r="J17">
        <f t="shared" si="1"/>
        <v>11</v>
      </c>
      <c r="K17" s="4">
        <f t="shared" si="2"/>
        <v>0</v>
      </c>
    </row>
    <row r="18" spans="1:11" x14ac:dyDescent="0.4">
      <c r="A18" s="13">
        <v>42231</v>
      </c>
      <c r="B18" s="14"/>
      <c r="C18" s="14">
        <v>0</v>
      </c>
      <c r="D18" s="14"/>
      <c r="E18" s="17"/>
      <c r="F18" s="17"/>
      <c r="G18" s="4">
        <f t="shared" si="3"/>
        <v>0</v>
      </c>
      <c r="H18" s="5">
        <f t="shared" si="0"/>
        <v>42210</v>
      </c>
      <c r="I18" s="6">
        <f>IF(ISBLANK(A18),"",IF(B18="H",IF(_xludf.DAYS($H18)&gt;13,EOMONTH($H18,0),DATE(YEAR($H18),MONTH($H18),15)),IF(DAY($H18)=10,DATE(YEAR($H18),MONTH($H18),24),DATE(YEAR($H18),MONTH($H18)+1,9))))</f>
        <v>42225</v>
      </c>
      <c r="J18">
        <f t="shared" si="1"/>
        <v>10</v>
      </c>
      <c r="K18" s="4">
        <f t="shared" si="2"/>
        <v>0</v>
      </c>
    </row>
    <row r="19" spans="1:11" x14ac:dyDescent="0.4">
      <c r="A19" s="13">
        <v>42248</v>
      </c>
      <c r="B19" s="14"/>
      <c r="C19" s="14">
        <v>0</v>
      </c>
      <c r="D19" s="14"/>
      <c r="E19" s="17"/>
      <c r="F19" s="17"/>
      <c r="G19" s="4">
        <f t="shared" si="3"/>
        <v>0</v>
      </c>
      <c r="H19" s="5">
        <f t="shared" si="0"/>
        <v>42226</v>
      </c>
      <c r="I19" s="6">
        <f>IF(ISBLANK(A19),"",IF(B19="H",IF(_xludf.DAYS($H19)&gt;13,EOMONTH($H19,0),DATE(YEAR($H19),MONTH($H19),15)),IF(DAY($H19)=10,DATE(YEAR($H19),MONTH($H19),24),DATE(YEAR($H19),MONTH($H19)+1,9))))</f>
        <v>42240</v>
      </c>
      <c r="J19">
        <f t="shared" si="1"/>
        <v>11</v>
      </c>
      <c r="K19" s="4">
        <f t="shared" si="2"/>
        <v>0</v>
      </c>
    </row>
    <row r="20" spans="1:11" x14ac:dyDescent="0.4">
      <c r="A20" s="13">
        <v>42262</v>
      </c>
      <c r="B20" s="14"/>
      <c r="C20" s="14">
        <v>0</v>
      </c>
      <c r="D20" s="14"/>
      <c r="E20" s="17"/>
      <c r="F20" s="17"/>
      <c r="G20" s="4">
        <f t="shared" si="3"/>
        <v>0</v>
      </c>
      <c r="H20" s="5">
        <f t="shared" si="0"/>
        <v>42241</v>
      </c>
      <c r="I20" s="6">
        <f>IF(ISBLANK(A20),"",IF(B20="H",IF(_xludf.DAYS($H20)&gt;13,EOMONTH($H20,0),DATE(YEAR($H20),MONTH($H20),15)),IF(DAY($H20)=10,DATE(YEAR($H20),MONTH($H20),24),DATE(YEAR($H20),MONTH($H20)+1,9))))</f>
        <v>42256</v>
      </c>
      <c r="J20">
        <f t="shared" si="1"/>
        <v>12</v>
      </c>
      <c r="K20" s="4">
        <f t="shared" si="2"/>
        <v>0</v>
      </c>
    </row>
    <row r="21" spans="1:11" x14ac:dyDescent="0.4">
      <c r="A21" s="13">
        <v>42278</v>
      </c>
      <c r="B21" s="14"/>
      <c r="C21" s="14">
        <v>0</v>
      </c>
      <c r="D21" s="14"/>
      <c r="E21" s="17"/>
      <c r="F21" s="17"/>
      <c r="G21" s="4">
        <f t="shared" si="3"/>
        <v>0</v>
      </c>
      <c r="H21" s="5">
        <f t="shared" si="0"/>
        <v>42257</v>
      </c>
      <c r="I21" s="6">
        <f>IF(ISBLANK(A21),"",IF(B21="H",IF(_xludf.DAYS($H21)&gt;13,EOMONTH($H21,0),DATE(YEAR($H21),MONTH($H21),15)),IF(DAY($H21)=10,DATE(YEAR($H21),MONTH($H21),24),DATE(YEAR($H21),MONTH($H21)+1,9))))</f>
        <v>42271</v>
      </c>
      <c r="J21">
        <f t="shared" si="1"/>
        <v>11</v>
      </c>
      <c r="K21" s="4">
        <f t="shared" si="2"/>
        <v>0</v>
      </c>
    </row>
    <row r="22" spans="1:11" x14ac:dyDescent="0.4">
      <c r="A22" s="13">
        <v>42293</v>
      </c>
      <c r="B22" s="14"/>
      <c r="C22" s="14">
        <v>1625</v>
      </c>
      <c r="D22" s="14"/>
      <c r="E22" s="17"/>
      <c r="F22" s="17"/>
      <c r="G22" s="4">
        <f t="shared" si="3"/>
        <v>1625</v>
      </c>
      <c r="H22" s="5">
        <f t="shared" si="0"/>
        <v>42272</v>
      </c>
      <c r="I22" s="6">
        <f>IF(ISBLANK(A22),"",IF(B22="H",IF(_xludf.DAYS($H22)&gt;13,EOMONTH($H22,0),DATE(YEAR($H22),MONTH($H22),15)),IF(DAY($H22)=10,DATE(YEAR($H22),MONTH($H22),24),DATE(YEAR($H22),MONTH($H22)+1,9))))</f>
        <v>42286</v>
      </c>
      <c r="J22">
        <f t="shared" si="1"/>
        <v>11</v>
      </c>
      <c r="K22" s="4">
        <f t="shared" si="2"/>
        <v>147.72727272727272</v>
      </c>
    </row>
    <row r="23" spans="1:11" x14ac:dyDescent="0.4">
      <c r="A23" s="13">
        <v>42307</v>
      </c>
      <c r="B23" s="14"/>
      <c r="C23" s="14">
        <v>1625</v>
      </c>
      <c r="D23" s="14"/>
      <c r="E23" s="17">
        <v>281.3</v>
      </c>
      <c r="F23" s="17"/>
      <c r="G23" s="4">
        <f t="shared" si="3"/>
        <v>1906.3</v>
      </c>
      <c r="H23" s="5">
        <f t="shared" si="0"/>
        <v>42287</v>
      </c>
      <c r="I23" s="6">
        <f>IF(ISBLANK(A23),"",IF(B23="H",IF(_xludf.DAYS($H23)&gt;13,EOMONTH($H23,0),DATE(YEAR($H23),MONTH($H23),15)),IF(DAY($H23)=10,DATE(YEAR($H23),MONTH($H23),24),DATE(YEAR($H23),MONTH($H23)+1,9))))</f>
        <v>42301</v>
      </c>
      <c r="J23">
        <f t="shared" si="1"/>
        <v>10</v>
      </c>
      <c r="K23" s="4">
        <f t="shared" si="2"/>
        <v>190.63</v>
      </c>
    </row>
    <row r="24" spans="1:11" x14ac:dyDescent="0.4">
      <c r="A24" s="13">
        <v>42324</v>
      </c>
      <c r="B24" s="14"/>
      <c r="C24" s="14">
        <v>1625</v>
      </c>
      <c r="D24" s="14"/>
      <c r="E24" s="17"/>
      <c r="F24" s="17"/>
      <c r="G24" s="4">
        <f t="shared" si="3"/>
        <v>1625</v>
      </c>
      <c r="H24" s="5">
        <f t="shared" si="0"/>
        <v>42302</v>
      </c>
      <c r="I24" s="6">
        <f>IF(ISBLANK(A24),"",IF(B24="H",IF(_xludf.DAYS($H24)&gt;13,EOMONTH($H24,0),DATE(YEAR($H24),MONTH($H24),15)),IF(DAY($H24)=10,DATE(YEAR($H24),MONTH($H24),24),DATE(YEAR($H24),MONTH($H24)+1,9))))</f>
        <v>42317</v>
      </c>
      <c r="J24">
        <f t="shared" si="1"/>
        <v>11</v>
      </c>
      <c r="K24" s="4">
        <f t="shared" si="2"/>
        <v>147.72727272727272</v>
      </c>
    </row>
    <row r="25" spans="1:11" x14ac:dyDescent="0.4">
      <c r="A25" s="13">
        <v>42339</v>
      </c>
      <c r="B25" s="14"/>
      <c r="C25" s="14">
        <v>1625</v>
      </c>
      <c r="D25" s="14"/>
      <c r="E25" s="17"/>
      <c r="F25" s="17"/>
      <c r="G25" s="4">
        <f t="shared" si="3"/>
        <v>1625</v>
      </c>
      <c r="H25" s="5">
        <f t="shared" si="0"/>
        <v>42318</v>
      </c>
      <c r="I25" s="6">
        <f>IF(ISBLANK(A25),"",IF(B25="H",IF(_xludf.DAYS($H25)&gt;13,EOMONTH($H25,0),DATE(YEAR($H25),MONTH($H25),15)),IF(DAY($H25)=10,DATE(YEAR($H25),MONTH($H25),24),DATE(YEAR($H25),MONTH($H25)+1,9))))</f>
        <v>42332</v>
      </c>
      <c r="J25">
        <f t="shared" si="1"/>
        <v>11</v>
      </c>
      <c r="K25" s="4">
        <f t="shared" si="2"/>
        <v>147.72727272727272</v>
      </c>
    </row>
    <row r="26" spans="1:11" x14ac:dyDescent="0.4">
      <c r="A26" s="13">
        <v>42354</v>
      </c>
      <c r="B26" s="14"/>
      <c r="C26" s="14">
        <v>1625</v>
      </c>
      <c r="D26" s="14"/>
      <c r="E26" s="17"/>
      <c r="F26" s="17"/>
      <c r="G26" s="4">
        <f t="shared" si="3"/>
        <v>1625</v>
      </c>
      <c r="H26" s="5">
        <f t="shared" si="0"/>
        <v>42333</v>
      </c>
      <c r="I26" s="6">
        <f>IF(ISBLANK(A26),"",IF(B26="H",IF(_xludf.DAYS($H26)&gt;13,EOMONTH($H26,0),DATE(YEAR($H26),MONTH($H26),15)),IF(DAY($H26)=10,DATE(YEAR($H26),MONTH($H26),24),DATE(YEAR($H26),MONTH($H26)+1,9))))</f>
        <v>42347</v>
      </c>
      <c r="J26">
        <f t="shared" si="1"/>
        <v>11</v>
      </c>
      <c r="K26" s="4">
        <f t="shared" si="2"/>
        <v>147.72727272727272</v>
      </c>
    </row>
    <row r="27" spans="1:11" x14ac:dyDescent="0.4">
      <c r="A27" s="13">
        <v>42369</v>
      </c>
      <c r="B27" s="14"/>
      <c r="C27" s="14">
        <v>1625</v>
      </c>
      <c r="D27" s="14"/>
      <c r="E27" s="17"/>
      <c r="F27" s="17"/>
      <c r="G27" s="4">
        <f t="shared" si="3"/>
        <v>1625</v>
      </c>
      <c r="H27" s="5">
        <f t="shared" si="0"/>
        <v>42348</v>
      </c>
      <c r="I27" s="6">
        <f>IF(ISBLANK(A27),"",IF(B27="H",IF(_xludf.DAYS($H27)&gt;13,EOMONTH($H27,0),DATE(YEAR($H27),MONTH($H27),15)),IF(DAY($H27)=10,DATE(YEAR($H27),MONTH($H27),24),DATE(YEAR($H27),MONTH($H27)+1,9))))</f>
        <v>42362</v>
      </c>
      <c r="J27">
        <f t="shared" si="1"/>
        <v>11</v>
      </c>
      <c r="K27" s="4">
        <f t="shared" si="2"/>
        <v>147.72727272727272</v>
      </c>
    </row>
    <row r="28" spans="1:11" x14ac:dyDescent="0.4">
      <c r="A28" s="13">
        <v>42383</v>
      </c>
      <c r="B28" s="14"/>
      <c r="C28" s="14">
        <v>1625</v>
      </c>
      <c r="D28" s="14"/>
      <c r="E28" s="17"/>
      <c r="F28" s="17"/>
      <c r="G28" s="4">
        <f t="shared" si="3"/>
        <v>1625</v>
      </c>
      <c r="H28" s="5">
        <f t="shared" si="0"/>
        <v>42363</v>
      </c>
      <c r="I28" s="6">
        <f>IF(ISBLANK(A28),"",IF(B28="H",IF(_xludf.DAYS($H28)&gt;13,EOMONTH($H28,0),DATE(YEAR($H28),MONTH($H28),15)),IF(DAY($H28)=10,DATE(YEAR($H28),MONTH($H28),24),DATE(YEAR($H28),MONTH($H28)+1,9))))</f>
        <v>42378</v>
      </c>
      <c r="J28">
        <f t="shared" si="1"/>
        <v>11</v>
      </c>
      <c r="K28" s="4">
        <f t="shared" si="2"/>
        <v>147.72727272727272</v>
      </c>
    </row>
    <row r="29" spans="1:11" x14ac:dyDescent="0.4">
      <c r="A29" s="13">
        <v>42401</v>
      </c>
      <c r="B29" s="14"/>
      <c r="C29" s="14">
        <v>1625</v>
      </c>
      <c r="D29" s="14"/>
      <c r="E29" s="17"/>
      <c r="F29" s="17"/>
      <c r="G29" s="4">
        <f t="shared" si="3"/>
        <v>1625</v>
      </c>
      <c r="H29" s="5">
        <f t="shared" si="0"/>
        <v>42379</v>
      </c>
      <c r="I29" s="6">
        <f>IF(ISBLANK(A29),"",IF(B29="H",IF(_xludf.DAYS($H29)&gt;13,EOMONTH($H29,0),DATE(YEAR($H29),MONTH($H29),15)),IF(DAY($H29)=10,DATE(YEAR($H29),MONTH($H29),24),DATE(YEAR($H29),MONTH($H29)+1,9))))</f>
        <v>42393</v>
      </c>
      <c r="J29">
        <f t="shared" si="1"/>
        <v>10</v>
      </c>
      <c r="K29" s="4">
        <f t="shared" si="2"/>
        <v>162.5</v>
      </c>
    </row>
    <row r="30" spans="1:11" x14ac:dyDescent="0.4">
      <c r="A30" s="13">
        <v>42416</v>
      </c>
      <c r="B30" s="14"/>
      <c r="C30" s="14">
        <v>1625</v>
      </c>
      <c r="D30" s="14"/>
      <c r="E30" s="17"/>
      <c r="F30" s="17"/>
      <c r="G30" s="4">
        <f t="shared" si="3"/>
        <v>1625</v>
      </c>
      <c r="H30" s="5">
        <f t="shared" si="0"/>
        <v>42394</v>
      </c>
      <c r="I30" s="6">
        <f>IF(ISBLANK(A30),"",IF(B30="H",IF(_xludf.DAYS($H30)&gt;13,EOMONTH($H30,0),DATE(YEAR($H30),MONTH($H30),15)),IF(DAY($H30)=10,DATE(YEAR($H30),MONTH($H30),24),DATE(YEAR($H30),MONTH($H30)+1,9))))</f>
        <v>42409</v>
      </c>
      <c r="J30">
        <f t="shared" si="1"/>
        <v>12</v>
      </c>
      <c r="K30" s="4">
        <f t="shared" si="2"/>
        <v>135.41666666666666</v>
      </c>
    </row>
    <row r="31" spans="1:11" x14ac:dyDescent="0.4">
      <c r="A31" s="13">
        <v>42430</v>
      </c>
      <c r="B31" s="14"/>
      <c r="C31" s="14">
        <v>1625</v>
      </c>
      <c r="D31" s="14"/>
      <c r="E31" s="17">
        <v>1800.32</v>
      </c>
      <c r="F31" s="17"/>
      <c r="G31" s="4">
        <f t="shared" si="3"/>
        <v>3425.3199999999997</v>
      </c>
      <c r="H31" s="5">
        <f t="shared" si="0"/>
        <v>42410</v>
      </c>
      <c r="I31" s="6">
        <f>IF(ISBLANK(A31),"",IF(B31="H",IF(_xludf.DAYS($H31)&gt;13,EOMONTH($H31,0),DATE(YEAR($H31),MONTH($H31),15)),IF(DAY($H31)=10,DATE(YEAR($H31),MONTH($H31),24),DATE(YEAR($H31),MONTH($H31)+1,9))))</f>
        <v>42424</v>
      </c>
      <c r="J31">
        <f t="shared" si="1"/>
        <v>11</v>
      </c>
      <c r="K31" s="4">
        <f t="shared" si="2"/>
        <v>311.39272727272726</v>
      </c>
    </row>
    <row r="32" spans="1:11" x14ac:dyDescent="0.4">
      <c r="A32" s="13">
        <v>42445</v>
      </c>
      <c r="B32" s="14"/>
      <c r="C32" s="14">
        <v>1625</v>
      </c>
      <c r="D32" s="14"/>
      <c r="E32" s="17">
        <v>1322.11</v>
      </c>
      <c r="F32" s="17"/>
      <c r="G32" s="4">
        <f t="shared" si="3"/>
        <v>2947.1099999999997</v>
      </c>
      <c r="H32" s="5">
        <f t="shared" si="0"/>
        <v>42425</v>
      </c>
      <c r="I32" s="6">
        <f>IF(ISBLANK(A32),"",IF(B32="H",IF(_xludf.DAYS($H32)&gt;13,EOMONTH($H32,0),DATE(YEAR($H32),MONTH($H32),15)),IF(DAY($H32)=10,DATE(YEAR($H32),MONTH($H32),24),DATE(YEAR($H32),MONTH($H32)+1,9))))</f>
        <v>42438</v>
      </c>
      <c r="J32">
        <f t="shared" si="1"/>
        <v>10</v>
      </c>
      <c r="K32" s="4">
        <f t="shared" si="2"/>
        <v>294.71099999999996</v>
      </c>
    </row>
    <row r="33" spans="1:16" x14ac:dyDescent="0.4">
      <c r="A33" s="13">
        <v>42460</v>
      </c>
      <c r="B33" s="14"/>
      <c r="C33" s="14">
        <v>1625</v>
      </c>
      <c r="D33" s="14"/>
      <c r="E33" s="17">
        <v>28.13</v>
      </c>
      <c r="F33" s="17"/>
      <c r="G33" s="4">
        <f t="shared" si="3"/>
        <v>1653.13</v>
      </c>
      <c r="H33" s="5">
        <f t="shared" si="0"/>
        <v>42439</v>
      </c>
      <c r="I33" s="6">
        <f>IF(ISBLANK(A33),"",IF(B33="H",IF(_xludf.DAYS($H33)&gt;13,EOMONTH($H33,0),DATE(YEAR($H33),MONTH($H33),15)),IF(DAY($H33)=10,DATE(YEAR($H33),MONTH($H33),24),DATE(YEAR($H33),MONTH($H33)+1,9))))</f>
        <v>42453</v>
      </c>
      <c r="J33">
        <f t="shared" si="1"/>
        <v>11</v>
      </c>
      <c r="K33" s="4">
        <f t="shared" si="2"/>
        <v>150.28454545454545</v>
      </c>
    </row>
    <row r="34" spans="1:16" x14ac:dyDescent="0.4">
      <c r="A34" s="13">
        <v>42475</v>
      </c>
      <c r="B34" s="14"/>
      <c r="C34" s="14">
        <v>1625</v>
      </c>
      <c r="D34" s="14"/>
      <c r="E34" s="17"/>
      <c r="F34" s="17"/>
      <c r="G34" s="4">
        <f t="shared" si="3"/>
        <v>1625</v>
      </c>
      <c r="H34" s="5">
        <f t="shared" si="0"/>
        <v>42454</v>
      </c>
      <c r="I34" s="6">
        <f>IF(ISBLANK(A34),"",IF(B34="H",IF(_xludf.DAYS($H34)&gt;13,EOMONTH($H34,0),DATE(YEAR($H34),MONTH($H34),15)),IF(DAY($H34)=10,DATE(YEAR($H34),MONTH($H34),24),DATE(YEAR($H34),MONTH($H34)+1,9))))</f>
        <v>42469</v>
      </c>
      <c r="J34">
        <f t="shared" si="1"/>
        <v>11</v>
      </c>
      <c r="K34" s="4">
        <f t="shared" si="2"/>
        <v>147.72727272727272</v>
      </c>
    </row>
    <row r="35" spans="1:16" x14ac:dyDescent="0.4">
      <c r="A35" s="2"/>
      <c r="B35" s="4"/>
      <c r="C35" s="4">
        <f>SUM(C9:C34)</f>
        <v>21125</v>
      </c>
      <c r="D35" s="4">
        <f>SUM(D9:D34)</f>
        <v>0</v>
      </c>
      <c r="E35" s="4">
        <f>SUM(E9:E34)</f>
        <v>3431.8599999999997</v>
      </c>
      <c r="F35" s="4">
        <f>SUM(F9:F34)</f>
        <v>0</v>
      </c>
      <c r="G35" s="4">
        <f>SUM(G9:G34)</f>
        <v>24556.86</v>
      </c>
      <c r="H35" s="3"/>
      <c r="I35" s="2"/>
      <c r="M35" s="4"/>
    </row>
    <row r="36" spans="1:16" x14ac:dyDescent="0.4">
      <c r="A36" s="2"/>
      <c r="B36" s="4"/>
      <c r="C36" s="1"/>
      <c r="D36" s="1"/>
      <c r="H36" s="3"/>
      <c r="I36" s="2"/>
      <c r="M36" s="4"/>
    </row>
    <row r="37" spans="1:16" x14ac:dyDescent="0.4">
      <c r="A37" s="2"/>
      <c r="B37" s="4"/>
      <c r="C37" s="1"/>
      <c r="D37" s="1"/>
      <c r="G37" t="s">
        <v>45</v>
      </c>
      <c r="H37" s="3"/>
      <c r="I37" s="2"/>
      <c r="M37" s="4"/>
    </row>
    <row r="38" spans="1:16" x14ac:dyDescent="0.4">
      <c r="A38" s="2"/>
      <c r="B38" s="4"/>
      <c r="C38" s="1"/>
      <c r="D38" t="s">
        <v>46</v>
      </c>
      <c r="E38" t="s">
        <v>47</v>
      </c>
      <c r="F38" t="s">
        <v>48</v>
      </c>
      <c r="G38" t="s">
        <v>49</v>
      </c>
      <c r="H38" s="3" t="s">
        <v>50</v>
      </c>
      <c r="I38" s="2" t="s">
        <v>51</v>
      </c>
      <c r="J38" t="s">
        <v>52</v>
      </c>
      <c r="K38" t="s">
        <v>53</v>
      </c>
      <c r="L38" t="s">
        <v>54</v>
      </c>
      <c r="M38" s="4" t="s">
        <v>55</v>
      </c>
      <c r="N38" t="s">
        <v>56</v>
      </c>
      <c r="O38" t="s">
        <v>57</v>
      </c>
      <c r="P38" t="s">
        <v>58</v>
      </c>
    </row>
    <row r="39" spans="1:16" x14ac:dyDescent="0.4">
      <c r="A39" s="2"/>
      <c r="B39" s="4"/>
      <c r="C39" s="2">
        <f>MAX($I$9:$I$12)</f>
        <v>42133</v>
      </c>
      <c r="D39">
        <v>1</v>
      </c>
      <c r="E39" s="2">
        <f t="shared" ref="E39:E89" si="4">F39-6</f>
        <v>42094</v>
      </c>
      <c r="F39" s="2">
        <f>F40-7</f>
        <v>42100</v>
      </c>
      <c r="G39" s="4">
        <f t="shared" ref="G39:G70" si="5">IF(F39&gt;MAX($I$9:$I$34),0,IF(OR(TEXT(F39-6,"ddd")="Sun",TEXT(F39-6,"DDD")="Sat"),0,VLOOKUP($F39-6,payper2,4,TRUE)))</f>
        <v>0</v>
      </c>
      <c r="H39" s="4">
        <f t="shared" ref="H39:H70" si="6">IF(F39+1&gt;MAX($I$9:$I$34),0,IF(OR(TEXT(F39-5,"ddd")="Sun",TEXT(F39-5,"DDD")="Sat"),0,VLOOKUP($F39-5,payper2,4,TRUE)))</f>
        <v>0</v>
      </c>
      <c r="I39" s="4">
        <f t="shared" ref="I39:I70" si="7">IF(F39+2&gt;MAX($I$9:$I$34),0,IF(OR(TEXT(F39-4,"ddd")="Sun",TEXT(F39-4,"DDD")="Sat"),0,VLOOKUP($F39-4,payper2,4,TRUE)))</f>
        <v>0</v>
      </c>
      <c r="J39" s="4">
        <f t="shared" ref="J39:J70" si="8">IF(F39+3&gt;MAX($I$9:$I$34),0,IF(OR(TEXT(F39-3,"ddd")="Sun",TEXT(F39-3,"DDD")="Sat"),0,VLOOKUP($F39-3,payper2,4,TRUE)))</f>
        <v>0</v>
      </c>
      <c r="K39" s="4">
        <f t="shared" ref="K39:K70" si="9">IF(F39+4&gt;MAX($I$9:$I$34),0,IF(OR(TEXT(F39-2,"ddd")="Sun",TEXT(F39-2,"DDD")="Sat"),0,VLOOKUP($F39-2,payper2,4,TRUE)))</f>
        <v>0</v>
      </c>
      <c r="L39" s="4">
        <f t="shared" ref="L39:L70" si="10">IF(F39+5&gt;MAX($I$9:$I$34),0,IF(OR(TEXT(F39-1,"ddd")="Sun",TEXT(F39-1,"DDD")="Sat"),0,VLOOKUP($F39-1,payper2,4,TRUE)))</f>
        <v>0</v>
      </c>
      <c r="M39" s="4">
        <f t="shared" ref="M39:M70" si="11">IF(F39+6&gt;MAX($I$9:$I$34),0,IF(OR(TEXT(F39,"ddd")="Sun",TEXT(F39,"DDD")="Sat"),0,VLOOKUP($F39,payper2,4,TRUE)))</f>
        <v>0</v>
      </c>
      <c r="N39" s="4">
        <f>SUM(G39:M39)</f>
        <v>0</v>
      </c>
      <c r="O39">
        <f>COUNTIF((G39:M39),0)</f>
        <v>7</v>
      </c>
      <c r="P39">
        <f>COUNTIF((G39:M39),"&gt;0")</f>
        <v>0</v>
      </c>
    </row>
    <row r="40" spans="1:16" x14ac:dyDescent="0.4">
      <c r="A40" s="2"/>
      <c r="B40" s="4"/>
      <c r="C40" s="1"/>
      <c r="D40">
        <v>2</v>
      </c>
      <c r="E40" s="2">
        <f t="shared" si="4"/>
        <v>42101</v>
      </c>
      <c r="F40" s="2">
        <f t="shared" ref="F40:F89" si="12">F41-7</f>
        <v>42107</v>
      </c>
      <c r="G40" s="4">
        <f t="shared" si="5"/>
        <v>0</v>
      </c>
      <c r="H40" s="4">
        <f t="shared" si="6"/>
        <v>0</v>
      </c>
      <c r="I40" s="4">
        <f t="shared" si="7"/>
        <v>0</v>
      </c>
      <c r="J40" s="4">
        <f t="shared" si="8"/>
        <v>0</v>
      </c>
      <c r="K40" s="4">
        <f t="shared" si="9"/>
        <v>0</v>
      </c>
      <c r="L40" s="4">
        <f t="shared" si="10"/>
        <v>0</v>
      </c>
      <c r="M40" s="4">
        <f t="shared" si="11"/>
        <v>0</v>
      </c>
      <c r="N40" s="4">
        <f t="shared" ref="N40:N90" si="13">SUM(G40:M40)</f>
        <v>0</v>
      </c>
      <c r="O40">
        <f t="shared" ref="O40:O90" si="14">COUNTIF((G40:M40),0)</f>
        <v>7</v>
      </c>
      <c r="P40">
        <f t="shared" ref="P40:P90" si="15">COUNTIF((G40:M40),"&gt;0")</f>
        <v>0</v>
      </c>
    </row>
    <row r="41" spans="1:16" x14ac:dyDescent="0.4">
      <c r="A41" s="2"/>
      <c r="B41" s="4"/>
      <c r="C41" s="1"/>
      <c r="D41">
        <v>3</v>
      </c>
      <c r="E41" s="2">
        <f t="shared" si="4"/>
        <v>42108</v>
      </c>
      <c r="F41" s="2">
        <f t="shared" si="12"/>
        <v>42114</v>
      </c>
      <c r="G41" s="4">
        <f t="shared" si="5"/>
        <v>0</v>
      </c>
      <c r="H41" s="4">
        <f t="shared" si="6"/>
        <v>0</v>
      </c>
      <c r="I41" s="4">
        <f t="shared" si="7"/>
        <v>0</v>
      </c>
      <c r="J41" s="4">
        <f t="shared" si="8"/>
        <v>0</v>
      </c>
      <c r="K41" s="4">
        <f t="shared" si="9"/>
        <v>0</v>
      </c>
      <c r="L41" s="4">
        <f t="shared" si="10"/>
        <v>0</v>
      </c>
      <c r="M41" s="4">
        <f t="shared" si="11"/>
        <v>0</v>
      </c>
      <c r="N41" s="4">
        <f t="shared" si="13"/>
        <v>0</v>
      </c>
      <c r="O41">
        <f t="shared" si="14"/>
        <v>7</v>
      </c>
      <c r="P41">
        <f t="shared" si="15"/>
        <v>0</v>
      </c>
    </row>
    <row r="42" spans="1:16" x14ac:dyDescent="0.4">
      <c r="A42" s="2"/>
      <c r="B42" s="4"/>
      <c r="C42" s="1"/>
      <c r="D42">
        <v>4</v>
      </c>
      <c r="E42" s="2">
        <f t="shared" si="4"/>
        <v>42115</v>
      </c>
      <c r="F42" s="2">
        <f t="shared" si="12"/>
        <v>42121</v>
      </c>
      <c r="G42" s="4">
        <f t="shared" si="5"/>
        <v>0</v>
      </c>
      <c r="H42" s="4">
        <f t="shared" si="6"/>
        <v>0</v>
      </c>
      <c r="I42" s="4">
        <f t="shared" si="7"/>
        <v>0</v>
      </c>
      <c r="J42" s="4">
        <f t="shared" si="8"/>
        <v>0</v>
      </c>
      <c r="K42" s="4">
        <f t="shared" si="9"/>
        <v>0</v>
      </c>
      <c r="L42" s="4">
        <f t="shared" si="10"/>
        <v>0</v>
      </c>
      <c r="M42" s="4">
        <f t="shared" si="11"/>
        <v>0</v>
      </c>
      <c r="N42" s="4">
        <f t="shared" si="13"/>
        <v>0</v>
      </c>
      <c r="O42">
        <f t="shared" si="14"/>
        <v>7</v>
      </c>
      <c r="P42">
        <f t="shared" si="15"/>
        <v>0</v>
      </c>
    </row>
    <row r="43" spans="1:16" x14ac:dyDescent="0.4">
      <c r="A43" s="2"/>
      <c r="B43" s="4"/>
      <c r="C43" s="1"/>
      <c r="D43">
        <v>5</v>
      </c>
      <c r="E43" s="2">
        <f t="shared" si="4"/>
        <v>42122</v>
      </c>
      <c r="F43" s="2">
        <f t="shared" si="12"/>
        <v>42128</v>
      </c>
      <c r="G43" s="4">
        <f t="shared" si="5"/>
        <v>0</v>
      </c>
      <c r="H43" s="4">
        <f t="shared" si="6"/>
        <v>0</v>
      </c>
      <c r="I43" s="4">
        <f t="shared" si="7"/>
        <v>0</v>
      </c>
      <c r="J43" s="4">
        <f t="shared" si="8"/>
        <v>0</v>
      </c>
      <c r="K43" s="4">
        <f t="shared" si="9"/>
        <v>0</v>
      </c>
      <c r="L43" s="4">
        <f t="shared" si="10"/>
        <v>0</v>
      </c>
      <c r="M43" s="4">
        <f t="shared" si="11"/>
        <v>0</v>
      </c>
      <c r="N43" s="4">
        <f t="shared" si="13"/>
        <v>0</v>
      </c>
      <c r="O43">
        <f t="shared" si="14"/>
        <v>7</v>
      </c>
      <c r="P43">
        <f t="shared" si="15"/>
        <v>0</v>
      </c>
    </row>
    <row r="44" spans="1:16" x14ac:dyDescent="0.4">
      <c r="A44" s="2"/>
      <c r="B44" s="4"/>
      <c r="C44" s="1"/>
      <c r="D44">
        <v>6</v>
      </c>
      <c r="E44" s="2">
        <f t="shared" si="4"/>
        <v>42129</v>
      </c>
      <c r="F44" s="2">
        <f t="shared" si="12"/>
        <v>42135</v>
      </c>
      <c r="G44" s="4">
        <f t="shared" si="5"/>
        <v>0</v>
      </c>
      <c r="H44" s="4">
        <f t="shared" si="6"/>
        <v>0</v>
      </c>
      <c r="I44" s="4">
        <f t="shared" si="7"/>
        <v>0</v>
      </c>
      <c r="J44" s="4">
        <f t="shared" si="8"/>
        <v>0</v>
      </c>
      <c r="K44" s="4">
        <f t="shared" si="9"/>
        <v>0</v>
      </c>
      <c r="L44" s="4">
        <f t="shared" si="10"/>
        <v>0</v>
      </c>
      <c r="M44" s="4">
        <f t="shared" si="11"/>
        <v>0</v>
      </c>
      <c r="N44" s="4">
        <f t="shared" si="13"/>
        <v>0</v>
      </c>
      <c r="O44">
        <f t="shared" si="14"/>
        <v>7</v>
      </c>
      <c r="P44">
        <f t="shared" si="15"/>
        <v>0</v>
      </c>
    </row>
    <row r="45" spans="1:16" x14ac:dyDescent="0.4">
      <c r="A45" s="2"/>
      <c r="B45" s="4"/>
      <c r="C45" s="1"/>
      <c r="D45">
        <v>7</v>
      </c>
      <c r="E45" s="2">
        <f t="shared" si="4"/>
        <v>42136</v>
      </c>
      <c r="F45" s="2">
        <f t="shared" si="12"/>
        <v>42142</v>
      </c>
      <c r="G45" s="4">
        <f t="shared" si="5"/>
        <v>0</v>
      </c>
      <c r="H45" s="4">
        <f t="shared" si="6"/>
        <v>0</v>
      </c>
      <c r="I45" s="4">
        <f t="shared" si="7"/>
        <v>0</v>
      </c>
      <c r="J45" s="4">
        <f t="shared" si="8"/>
        <v>0</v>
      </c>
      <c r="K45" s="4">
        <f t="shared" si="9"/>
        <v>0</v>
      </c>
      <c r="L45" s="4">
        <f t="shared" si="10"/>
        <v>0</v>
      </c>
      <c r="M45" s="4">
        <f t="shared" si="11"/>
        <v>0</v>
      </c>
      <c r="N45" s="4">
        <f t="shared" si="13"/>
        <v>0</v>
      </c>
      <c r="O45">
        <f t="shared" si="14"/>
        <v>7</v>
      </c>
      <c r="P45">
        <f t="shared" si="15"/>
        <v>0</v>
      </c>
    </row>
    <row r="46" spans="1:16" x14ac:dyDescent="0.4">
      <c r="A46" s="2"/>
      <c r="B46" s="4"/>
      <c r="C46" s="1"/>
      <c r="D46">
        <v>8</v>
      </c>
      <c r="E46" s="2">
        <f t="shared" si="4"/>
        <v>42143</v>
      </c>
      <c r="F46" s="2">
        <f t="shared" si="12"/>
        <v>42149</v>
      </c>
      <c r="G46" s="4">
        <f t="shared" si="5"/>
        <v>0</v>
      </c>
      <c r="H46" s="4">
        <f t="shared" si="6"/>
        <v>0</v>
      </c>
      <c r="I46" s="4">
        <f t="shared" si="7"/>
        <v>0</v>
      </c>
      <c r="J46" s="4">
        <f t="shared" si="8"/>
        <v>0</v>
      </c>
      <c r="K46" s="4">
        <f t="shared" si="9"/>
        <v>0</v>
      </c>
      <c r="L46" s="4">
        <f t="shared" si="10"/>
        <v>0</v>
      </c>
      <c r="M46" s="4">
        <f t="shared" si="11"/>
        <v>0</v>
      </c>
      <c r="N46" s="4">
        <f t="shared" si="13"/>
        <v>0</v>
      </c>
      <c r="O46">
        <f t="shared" si="14"/>
        <v>7</v>
      </c>
      <c r="P46">
        <f t="shared" si="15"/>
        <v>0</v>
      </c>
    </row>
    <row r="47" spans="1:16" x14ac:dyDescent="0.4">
      <c r="A47" s="2"/>
      <c r="B47" s="4"/>
      <c r="C47" s="1"/>
      <c r="D47">
        <v>9</v>
      </c>
      <c r="E47" s="2">
        <f t="shared" si="4"/>
        <v>42150</v>
      </c>
      <c r="F47" s="2">
        <f t="shared" si="12"/>
        <v>42156</v>
      </c>
      <c r="G47" s="4">
        <f t="shared" si="5"/>
        <v>0</v>
      </c>
      <c r="H47" s="4">
        <f t="shared" si="6"/>
        <v>0</v>
      </c>
      <c r="I47" s="4">
        <f t="shared" si="7"/>
        <v>0</v>
      </c>
      <c r="J47" s="4">
        <f t="shared" si="8"/>
        <v>0</v>
      </c>
      <c r="K47" s="4">
        <f t="shared" si="9"/>
        <v>0</v>
      </c>
      <c r="L47" s="4">
        <f t="shared" si="10"/>
        <v>0</v>
      </c>
      <c r="M47" s="4">
        <f t="shared" si="11"/>
        <v>0</v>
      </c>
      <c r="N47" s="4">
        <f t="shared" si="13"/>
        <v>0</v>
      </c>
      <c r="O47">
        <f t="shared" si="14"/>
        <v>7</v>
      </c>
      <c r="P47">
        <f t="shared" si="15"/>
        <v>0</v>
      </c>
    </row>
    <row r="48" spans="1:16" x14ac:dyDescent="0.4">
      <c r="A48" s="2"/>
      <c r="B48" s="4"/>
      <c r="C48" s="1"/>
      <c r="D48">
        <v>10</v>
      </c>
      <c r="E48" s="2">
        <f t="shared" si="4"/>
        <v>42157</v>
      </c>
      <c r="F48" s="2">
        <f t="shared" si="12"/>
        <v>42163</v>
      </c>
      <c r="G48" s="4">
        <f t="shared" si="5"/>
        <v>0</v>
      </c>
      <c r="H48" s="4">
        <f t="shared" si="6"/>
        <v>0</v>
      </c>
      <c r="I48" s="4">
        <f t="shared" si="7"/>
        <v>0</v>
      </c>
      <c r="J48" s="4">
        <f t="shared" si="8"/>
        <v>0</v>
      </c>
      <c r="K48" s="4">
        <f t="shared" si="9"/>
        <v>0</v>
      </c>
      <c r="L48" s="4">
        <f t="shared" si="10"/>
        <v>0</v>
      </c>
      <c r="M48" s="4">
        <f t="shared" si="11"/>
        <v>0</v>
      </c>
      <c r="N48" s="4">
        <f t="shared" si="13"/>
        <v>0</v>
      </c>
      <c r="O48">
        <f t="shared" si="14"/>
        <v>7</v>
      </c>
      <c r="P48">
        <f t="shared" si="15"/>
        <v>0</v>
      </c>
    </row>
    <row r="49" spans="1:16" x14ac:dyDescent="0.4">
      <c r="A49" s="2"/>
      <c r="B49" s="4"/>
      <c r="C49" s="1"/>
      <c r="D49">
        <v>11</v>
      </c>
      <c r="E49" s="2">
        <f t="shared" si="4"/>
        <v>42164</v>
      </c>
      <c r="F49" s="2">
        <f t="shared" si="12"/>
        <v>42170</v>
      </c>
      <c r="G49" s="4">
        <f t="shared" si="5"/>
        <v>0</v>
      </c>
      <c r="H49" s="4">
        <f t="shared" si="6"/>
        <v>0</v>
      </c>
      <c r="I49" s="4">
        <f t="shared" si="7"/>
        <v>0</v>
      </c>
      <c r="J49" s="4">
        <f t="shared" si="8"/>
        <v>0</v>
      </c>
      <c r="K49" s="4">
        <f t="shared" si="9"/>
        <v>0</v>
      </c>
      <c r="L49" s="4">
        <f t="shared" si="10"/>
        <v>0</v>
      </c>
      <c r="M49" s="4">
        <f t="shared" si="11"/>
        <v>0</v>
      </c>
      <c r="N49" s="4">
        <f t="shared" si="13"/>
        <v>0</v>
      </c>
      <c r="O49">
        <f t="shared" si="14"/>
        <v>7</v>
      </c>
      <c r="P49">
        <f t="shared" si="15"/>
        <v>0</v>
      </c>
    </row>
    <row r="50" spans="1:16" x14ac:dyDescent="0.4">
      <c r="A50" s="2"/>
      <c r="B50" s="4"/>
      <c r="C50" s="1"/>
      <c r="D50">
        <v>12</v>
      </c>
      <c r="E50" s="2">
        <f t="shared" si="4"/>
        <v>42171</v>
      </c>
      <c r="F50" s="2">
        <f t="shared" si="12"/>
        <v>42177</v>
      </c>
      <c r="G50" s="4">
        <f t="shared" si="5"/>
        <v>0</v>
      </c>
      <c r="H50" s="4">
        <f t="shared" si="6"/>
        <v>0</v>
      </c>
      <c r="I50" s="4">
        <f t="shared" si="7"/>
        <v>0</v>
      </c>
      <c r="J50" s="4">
        <f t="shared" si="8"/>
        <v>0</v>
      </c>
      <c r="K50" s="4">
        <f t="shared" si="9"/>
        <v>0</v>
      </c>
      <c r="L50" s="4">
        <f t="shared" si="10"/>
        <v>0</v>
      </c>
      <c r="M50" s="4">
        <f t="shared" si="11"/>
        <v>0</v>
      </c>
      <c r="N50" s="4">
        <f t="shared" si="13"/>
        <v>0</v>
      </c>
      <c r="O50">
        <f t="shared" si="14"/>
        <v>7</v>
      </c>
      <c r="P50">
        <f t="shared" si="15"/>
        <v>0</v>
      </c>
    </row>
    <row r="51" spans="1:16" x14ac:dyDescent="0.4">
      <c r="A51" s="2"/>
      <c r="B51" s="4"/>
      <c r="C51" s="1"/>
      <c r="D51">
        <v>13</v>
      </c>
      <c r="E51" s="2">
        <f t="shared" si="4"/>
        <v>42178</v>
      </c>
      <c r="F51" s="2">
        <f t="shared" si="12"/>
        <v>42184</v>
      </c>
      <c r="G51" s="4">
        <f t="shared" si="5"/>
        <v>0</v>
      </c>
      <c r="H51" s="4">
        <f t="shared" si="6"/>
        <v>0</v>
      </c>
      <c r="I51" s="4">
        <f t="shared" si="7"/>
        <v>0</v>
      </c>
      <c r="J51" s="4">
        <f t="shared" si="8"/>
        <v>0</v>
      </c>
      <c r="K51" s="4">
        <f t="shared" si="9"/>
        <v>0</v>
      </c>
      <c r="L51" s="4">
        <f t="shared" si="10"/>
        <v>0</v>
      </c>
      <c r="M51" s="4">
        <f t="shared" si="11"/>
        <v>0</v>
      </c>
      <c r="N51" s="4">
        <f t="shared" si="13"/>
        <v>0</v>
      </c>
      <c r="O51">
        <f t="shared" si="14"/>
        <v>7</v>
      </c>
      <c r="P51">
        <f t="shared" si="15"/>
        <v>0</v>
      </c>
    </row>
    <row r="52" spans="1:16" x14ac:dyDescent="0.4">
      <c r="A52" s="2"/>
      <c r="B52" s="4"/>
      <c r="C52" s="1"/>
      <c r="D52">
        <v>14</v>
      </c>
      <c r="E52" s="2">
        <f t="shared" si="4"/>
        <v>42185</v>
      </c>
      <c r="F52" s="2">
        <f t="shared" si="12"/>
        <v>42191</v>
      </c>
      <c r="G52" s="4">
        <f t="shared" si="5"/>
        <v>0</v>
      </c>
      <c r="H52" s="4">
        <f t="shared" si="6"/>
        <v>0</v>
      </c>
      <c r="I52" s="4">
        <f t="shared" si="7"/>
        <v>0</v>
      </c>
      <c r="J52" s="4">
        <f t="shared" si="8"/>
        <v>0</v>
      </c>
      <c r="K52" s="4">
        <f t="shared" si="9"/>
        <v>0</v>
      </c>
      <c r="L52" s="4">
        <f t="shared" si="10"/>
        <v>0</v>
      </c>
      <c r="M52" s="4">
        <f t="shared" si="11"/>
        <v>0</v>
      </c>
      <c r="N52" s="4">
        <f t="shared" si="13"/>
        <v>0</v>
      </c>
      <c r="O52">
        <f t="shared" si="14"/>
        <v>7</v>
      </c>
      <c r="P52">
        <f t="shared" si="15"/>
        <v>0</v>
      </c>
    </row>
    <row r="53" spans="1:16" x14ac:dyDescent="0.4">
      <c r="A53" s="2"/>
      <c r="B53" s="4"/>
      <c r="C53" s="1"/>
      <c r="D53">
        <v>15</v>
      </c>
      <c r="E53" s="2">
        <f t="shared" si="4"/>
        <v>42192</v>
      </c>
      <c r="F53" s="2">
        <f t="shared" si="12"/>
        <v>42198</v>
      </c>
      <c r="G53" s="4">
        <f t="shared" si="5"/>
        <v>0</v>
      </c>
      <c r="H53" s="4">
        <f t="shared" si="6"/>
        <v>0</v>
      </c>
      <c r="I53" s="4">
        <f t="shared" si="7"/>
        <v>0</v>
      </c>
      <c r="J53" s="4">
        <f t="shared" si="8"/>
        <v>0</v>
      </c>
      <c r="K53" s="4">
        <f t="shared" si="9"/>
        <v>0</v>
      </c>
      <c r="L53" s="4">
        <f t="shared" si="10"/>
        <v>0</v>
      </c>
      <c r="M53" s="4">
        <f t="shared" si="11"/>
        <v>0</v>
      </c>
      <c r="N53" s="4">
        <f t="shared" si="13"/>
        <v>0</v>
      </c>
      <c r="O53">
        <f t="shared" si="14"/>
        <v>7</v>
      </c>
      <c r="P53">
        <f t="shared" si="15"/>
        <v>0</v>
      </c>
    </row>
    <row r="54" spans="1:16" x14ac:dyDescent="0.4">
      <c r="A54" s="2"/>
      <c r="B54" s="4"/>
      <c r="C54" s="1"/>
      <c r="D54">
        <v>16</v>
      </c>
      <c r="E54" s="2">
        <f t="shared" si="4"/>
        <v>42199</v>
      </c>
      <c r="F54" s="2">
        <f t="shared" si="12"/>
        <v>42205</v>
      </c>
      <c r="G54" s="4">
        <f t="shared" si="5"/>
        <v>0</v>
      </c>
      <c r="H54" s="4">
        <f t="shared" si="6"/>
        <v>0</v>
      </c>
      <c r="I54" s="4">
        <f t="shared" si="7"/>
        <v>0</v>
      </c>
      <c r="J54" s="4">
        <f t="shared" si="8"/>
        <v>0</v>
      </c>
      <c r="K54" s="4">
        <f t="shared" si="9"/>
        <v>0</v>
      </c>
      <c r="L54" s="4">
        <f t="shared" si="10"/>
        <v>0</v>
      </c>
      <c r="M54" s="4">
        <f t="shared" si="11"/>
        <v>0</v>
      </c>
      <c r="N54" s="4">
        <f t="shared" si="13"/>
        <v>0</v>
      </c>
      <c r="O54">
        <f t="shared" si="14"/>
        <v>7</v>
      </c>
      <c r="P54">
        <f t="shared" si="15"/>
        <v>0</v>
      </c>
    </row>
    <row r="55" spans="1:16" x14ac:dyDescent="0.4">
      <c r="A55" s="2"/>
      <c r="B55" s="4"/>
      <c r="C55" s="1"/>
      <c r="D55">
        <v>17</v>
      </c>
      <c r="E55" s="2">
        <f t="shared" si="4"/>
        <v>42206</v>
      </c>
      <c r="F55" s="2">
        <f t="shared" si="12"/>
        <v>42212</v>
      </c>
      <c r="G55" s="4">
        <f t="shared" si="5"/>
        <v>0</v>
      </c>
      <c r="H55" s="4">
        <f t="shared" si="6"/>
        <v>0</v>
      </c>
      <c r="I55" s="4">
        <f t="shared" si="7"/>
        <v>0</v>
      </c>
      <c r="J55" s="4">
        <f t="shared" si="8"/>
        <v>0</v>
      </c>
      <c r="K55" s="4">
        <f t="shared" si="9"/>
        <v>0</v>
      </c>
      <c r="L55" s="4">
        <f t="shared" si="10"/>
        <v>0</v>
      </c>
      <c r="M55" s="4">
        <f t="shared" si="11"/>
        <v>0</v>
      </c>
      <c r="N55" s="4">
        <f t="shared" si="13"/>
        <v>0</v>
      </c>
      <c r="O55">
        <f t="shared" si="14"/>
        <v>7</v>
      </c>
      <c r="P55">
        <f t="shared" si="15"/>
        <v>0</v>
      </c>
    </row>
    <row r="56" spans="1:16" x14ac:dyDescent="0.4">
      <c r="A56" s="2"/>
      <c r="B56" s="4"/>
      <c r="C56" s="1"/>
      <c r="D56">
        <v>18</v>
      </c>
      <c r="E56" s="2">
        <f t="shared" si="4"/>
        <v>42213</v>
      </c>
      <c r="F56" s="2">
        <f t="shared" si="12"/>
        <v>42219</v>
      </c>
      <c r="G56" s="4">
        <f t="shared" si="5"/>
        <v>0</v>
      </c>
      <c r="H56" s="4">
        <f t="shared" si="6"/>
        <v>0</v>
      </c>
      <c r="I56" s="4">
        <f t="shared" si="7"/>
        <v>0</v>
      </c>
      <c r="J56" s="4">
        <f t="shared" si="8"/>
        <v>0</v>
      </c>
      <c r="K56" s="4">
        <f t="shared" si="9"/>
        <v>0</v>
      </c>
      <c r="L56" s="4">
        <f t="shared" si="10"/>
        <v>0</v>
      </c>
      <c r="M56" s="4">
        <f t="shared" si="11"/>
        <v>0</v>
      </c>
      <c r="N56" s="4">
        <f t="shared" si="13"/>
        <v>0</v>
      </c>
      <c r="O56">
        <f t="shared" si="14"/>
        <v>7</v>
      </c>
      <c r="P56">
        <f t="shared" si="15"/>
        <v>0</v>
      </c>
    </row>
    <row r="57" spans="1:16" x14ac:dyDescent="0.4">
      <c r="A57" s="2"/>
      <c r="B57" s="4"/>
      <c r="C57" s="1"/>
      <c r="D57">
        <v>19</v>
      </c>
      <c r="E57" s="2">
        <f t="shared" si="4"/>
        <v>42220</v>
      </c>
      <c r="F57" s="2">
        <f t="shared" si="12"/>
        <v>42226</v>
      </c>
      <c r="G57" s="4">
        <f t="shared" si="5"/>
        <v>0</v>
      </c>
      <c r="H57" s="4">
        <f t="shared" si="6"/>
        <v>0</v>
      </c>
      <c r="I57" s="4">
        <f t="shared" si="7"/>
        <v>0</v>
      </c>
      <c r="J57" s="4">
        <f t="shared" si="8"/>
        <v>0</v>
      </c>
      <c r="K57" s="4">
        <f t="shared" si="9"/>
        <v>0</v>
      </c>
      <c r="L57" s="4">
        <f t="shared" si="10"/>
        <v>0</v>
      </c>
      <c r="M57" s="4">
        <f t="shared" si="11"/>
        <v>0</v>
      </c>
      <c r="N57" s="4">
        <f t="shared" si="13"/>
        <v>0</v>
      </c>
      <c r="O57">
        <f t="shared" si="14"/>
        <v>7</v>
      </c>
      <c r="P57">
        <f t="shared" si="15"/>
        <v>0</v>
      </c>
    </row>
    <row r="58" spans="1:16" x14ac:dyDescent="0.4">
      <c r="A58" s="2"/>
      <c r="B58" s="4"/>
      <c r="C58" s="1"/>
      <c r="D58">
        <v>20</v>
      </c>
      <c r="E58" s="2">
        <f t="shared" si="4"/>
        <v>42227</v>
      </c>
      <c r="F58" s="2">
        <f t="shared" si="12"/>
        <v>42233</v>
      </c>
      <c r="G58" s="4">
        <f t="shared" si="5"/>
        <v>0</v>
      </c>
      <c r="H58" s="4">
        <f t="shared" si="6"/>
        <v>0</v>
      </c>
      <c r="I58" s="4">
        <f t="shared" si="7"/>
        <v>0</v>
      </c>
      <c r="J58" s="4">
        <f t="shared" si="8"/>
        <v>0</v>
      </c>
      <c r="K58" s="4">
        <f t="shared" si="9"/>
        <v>0</v>
      </c>
      <c r="L58" s="4">
        <f t="shared" si="10"/>
        <v>0</v>
      </c>
      <c r="M58" s="4">
        <f t="shared" si="11"/>
        <v>0</v>
      </c>
      <c r="N58" s="4">
        <f t="shared" si="13"/>
        <v>0</v>
      </c>
      <c r="O58">
        <f t="shared" si="14"/>
        <v>7</v>
      </c>
      <c r="P58">
        <f t="shared" si="15"/>
        <v>0</v>
      </c>
    </row>
    <row r="59" spans="1:16" x14ac:dyDescent="0.4">
      <c r="A59" s="2"/>
      <c r="B59" s="4"/>
      <c r="C59" s="1"/>
      <c r="D59">
        <v>21</v>
      </c>
      <c r="E59" s="2">
        <f t="shared" si="4"/>
        <v>42234</v>
      </c>
      <c r="F59" s="2">
        <f t="shared" si="12"/>
        <v>42240</v>
      </c>
      <c r="G59" s="4">
        <f t="shared" si="5"/>
        <v>0</v>
      </c>
      <c r="H59" s="4">
        <f t="shared" si="6"/>
        <v>0</v>
      </c>
      <c r="I59" s="4">
        <f t="shared" si="7"/>
        <v>0</v>
      </c>
      <c r="J59" s="4">
        <f t="shared" si="8"/>
        <v>0</v>
      </c>
      <c r="K59" s="4">
        <f t="shared" si="9"/>
        <v>0</v>
      </c>
      <c r="L59" s="4">
        <f t="shared" si="10"/>
        <v>0</v>
      </c>
      <c r="M59" s="4">
        <f t="shared" si="11"/>
        <v>0</v>
      </c>
      <c r="N59" s="4">
        <f t="shared" si="13"/>
        <v>0</v>
      </c>
      <c r="O59">
        <f t="shared" si="14"/>
        <v>7</v>
      </c>
      <c r="P59">
        <f t="shared" si="15"/>
        <v>0</v>
      </c>
    </row>
    <row r="60" spans="1:16" x14ac:dyDescent="0.4">
      <c r="A60" s="2"/>
      <c r="B60" s="4"/>
      <c r="C60" s="1"/>
      <c r="D60">
        <v>22</v>
      </c>
      <c r="E60" s="2">
        <f t="shared" si="4"/>
        <v>42241</v>
      </c>
      <c r="F60" s="2">
        <f t="shared" si="12"/>
        <v>42247</v>
      </c>
      <c r="G60" s="4">
        <f t="shared" si="5"/>
        <v>0</v>
      </c>
      <c r="H60" s="4">
        <f t="shared" si="6"/>
        <v>0</v>
      </c>
      <c r="I60" s="4">
        <f t="shared" si="7"/>
        <v>0</v>
      </c>
      <c r="J60" s="4">
        <f t="shared" si="8"/>
        <v>0</v>
      </c>
      <c r="K60" s="4">
        <f t="shared" si="9"/>
        <v>0</v>
      </c>
      <c r="L60" s="4">
        <f t="shared" si="10"/>
        <v>0</v>
      </c>
      <c r="M60" s="4">
        <f t="shared" si="11"/>
        <v>0</v>
      </c>
      <c r="N60" s="4">
        <f t="shared" si="13"/>
        <v>0</v>
      </c>
      <c r="O60">
        <f t="shared" si="14"/>
        <v>7</v>
      </c>
      <c r="P60">
        <f t="shared" si="15"/>
        <v>0</v>
      </c>
    </row>
    <row r="61" spans="1:16" x14ac:dyDescent="0.4">
      <c r="A61" s="2"/>
      <c r="B61" s="4"/>
      <c r="C61" s="1"/>
      <c r="D61">
        <v>23</v>
      </c>
      <c r="E61" s="2">
        <f t="shared" si="4"/>
        <v>42248</v>
      </c>
      <c r="F61" s="2">
        <f t="shared" si="12"/>
        <v>42254</v>
      </c>
      <c r="G61" s="4">
        <f t="shared" si="5"/>
        <v>0</v>
      </c>
      <c r="H61" s="4">
        <f t="shared" si="6"/>
        <v>0</v>
      </c>
      <c r="I61" s="4">
        <f t="shared" si="7"/>
        <v>0</v>
      </c>
      <c r="J61" s="4">
        <f t="shared" si="8"/>
        <v>0</v>
      </c>
      <c r="K61" s="4">
        <f t="shared" si="9"/>
        <v>0</v>
      </c>
      <c r="L61" s="4">
        <f t="shared" si="10"/>
        <v>0</v>
      </c>
      <c r="M61" s="4">
        <f t="shared" si="11"/>
        <v>0</v>
      </c>
      <c r="N61" s="4">
        <f t="shared" si="13"/>
        <v>0</v>
      </c>
      <c r="O61">
        <f t="shared" si="14"/>
        <v>7</v>
      </c>
      <c r="P61">
        <f t="shared" si="15"/>
        <v>0</v>
      </c>
    </row>
    <row r="62" spans="1:16" x14ac:dyDescent="0.4">
      <c r="A62" s="2"/>
      <c r="B62" s="4"/>
      <c r="C62" s="1"/>
      <c r="D62">
        <v>24</v>
      </c>
      <c r="E62" s="2">
        <f t="shared" si="4"/>
        <v>42255</v>
      </c>
      <c r="F62" s="2">
        <f t="shared" si="12"/>
        <v>42261</v>
      </c>
      <c r="G62" s="4">
        <f t="shared" si="5"/>
        <v>0</v>
      </c>
      <c r="H62" s="4">
        <f t="shared" si="6"/>
        <v>0</v>
      </c>
      <c r="I62" s="4">
        <f t="shared" si="7"/>
        <v>0</v>
      </c>
      <c r="J62" s="4">
        <f t="shared" si="8"/>
        <v>0</v>
      </c>
      <c r="K62" s="4">
        <f t="shared" si="9"/>
        <v>0</v>
      </c>
      <c r="L62" s="4">
        <f t="shared" si="10"/>
        <v>0</v>
      </c>
      <c r="M62" s="4">
        <f t="shared" si="11"/>
        <v>0</v>
      </c>
      <c r="N62" s="4">
        <f t="shared" si="13"/>
        <v>0</v>
      </c>
      <c r="O62">
        <f t="shared" si="14"/>
        <v>7</v>
      </c>
      <c r="P62">
        <f t="shared" si="15"/>
        <v>0</v>
      </c>
    </row>
    <row r="63" spans="1:16" x14ac:dyDescent="0.4">
      <c r="A63" s="2"/>
      <c r="B63" s="4"/>
      <c r="C63" s="1"/>
      <c r="D63">
        <v>25</v>
      </c>
      <c r="E63" s="2">
        <f t="shared" si="4"/>
        <v>42262</v>
      </c>
      <c r="F63" s="2">
        <f t="shared" si="12"/>
        <v>42268</v>
      </c>
      <c r="G63" s="4">
        <f t="shared" si="5"/>
        <v>0</v>
      </c>
      <c r="H63" s="4">
        <f t="shared" si="6"/>
        <v>0</v>
      </c>
      <c r="I63" s="4">
        <f t="shared" si="7"/>
        <v>0</v>
      </c>
      <c r="J63" s="4">
        <f t="shared" si="8"/>
        <v>0</v>
      </c>
      <c r="K63" s="4">
        <f t="shared" si="9"/>
        <v>0</v>
      </c>
      <c r="L63" s="4">
        <f t="shared" si="10"/>
        <v>0</v>
      </c>
      <c r="M63" s="4">
        <f t="shared" si="11"/>
        <v>0</v>
      </c>
      <c r="N63" s="4">
        <f t="shared" si="13"/>
        <v>0</v>
      </c>
      <c r="O63">
        <f t="shared" si="14"/>
        <v>7</v>
      </c>
      <c r="P63">
        <f t="shared" si="15"/>
        <v>0</v>
      </c>
    </row>
    <row r="64" spans="1:16" x14ac:dyDescent="0.4">
      <c r="A64" s="2"/>
      <c r="B64" s="4"/>
      <c r="C64" s="1"/>
      <c r="D64">
        <v>26</v>
      </c>
      <c r="E64" s="2">
        <f t="shared" si="4"/>
        <v>42269</v>
      </c>
      <c r="F64" s="2">
        <f t="shared" si="12"/>
        <v>42275</v>
      </c>
      <c r="G64" s="4">
        <f t="shared" si="5"/>
        <v>0</v>
      </c>
      <c r="H64" s="4">
        <f t="shared" si="6"/>
        <v>0</v>
      </c>
      <c r="I64" s="4">
        <f t="shared" si="7"/>
        <v>0</v>
      </c>
      <c r="J64" s="4">
        <f t="shared" si="8"/>
        <v>147.72727272727272</v>
      </c>
      <c r="K64" s="4">
        <f t="shared" si="9"/>
        <v>0</v>
      </c>
      <c r="L64" s="4">
        <f t="shared" si="10"/>
        <v>0</v>
      </c>
      <c r="M64" s="4">
        <f t="shared" si="11"/>
        <v>147.72727272727272</v>
      </c>
      <c r="N64" s="4">
        <f t="shared" si="13"/>
        <v>295.45454545454544</v>
      </c>
      <c r="O64">
        <f t="shared" si="14"/>
        <v>5</v>
      </c>
      <c r="P64">
        <f t="shared" si="15"/>
        <v>2</v>
      </c>
    </row>
    <row r="65" spans="1:16" x14ac:dyDescent="0.4">
      <c r="A65" s="2"/>
      <c r="B65" s="4"/>
      <c r="C65" s="1"/>
      <c r="D65">
        <v>27</v>
      </c>
      <c r="E65" s="2">
        <f t="shared" si="4"/>
        <v>42276</v>
      </c>
      <c r="F65" s="2">
        <f t="shared" si="12"/>
        <v>42282</v>
      </c>
      <c r="G65" s="4">
        <f t="shared" si="5"/>
        <v>147.72727272727272</v>
      </c>
      <c r="H65" s="4">
        <f t="shared" si="6"/>
        <v>147.72727272727272</v>
      </c>
      <c r="I65" s="4">
        <f t="shared" si="7"/>
        <v>147.72727272727272</v>
      </c>
      <c r="J65" s="4">
        <f t="shared" si="8"/>
        <v>147.72727272727272</v>
      </c>
      <c r="K65" s="4">
        <f t="shared" si="9"/>
        <v>0</v>
      </c>
      <c r="L65" s="4">
        <f t="shared" si="10"/>
        <v>0</v>
      </c>
      <c r="M65" s="4">
        <f t="shared" si="11"/>
        <v>147.72727272727272</v>
      </c>
      <c r="N65" s="4">
        <f t="shared" si="13"/>
        <v>738.63636363636363</v>
      </c>
      <c r="O65">
        <f t="shared" si="14"/>
        <v>2</v>
      </c>
      <c r="P65">
        <f t="shared" si="15"/>
        <v>5</v>
      </c>
    </row>
    <row r="66" spans="1:16" x14ac:dyDescent="0.4">
      <c r="A66" s="2"/>
      <c r="B66" s="4"/>
      <c r="C66" s="1"/>
      <c r="D66">
        <v>28</v>
      </c>
      <c r="E66" s="2">
        <f t="shared" si="4"/>
        <v>42283</v>
      </c>
      <c r="F66" s="2">
        <f t="shared" si="12"/>
        <v>42289</v>
      </c>
      <c r="G66" s="4">
        <f t="shared" si="5"/>
        <v>147.72727272727272</v>
      </c>
      <c r="H66" s="4">
        <f t="shared" si="6"/>
        <v>147.72727272727272</v>
      </c>
      <c r="I66" s="4">
        <f t="shared" si="7"/>
        <v>147.72727272727272</v>
      </c>
      <c r="J66" s="4">
        <f t="shared" si="8"/>
        <v>147.72727272727272</v>
      </c>
      <c r="K66" s="4">
        <f t="shared" si="9"/>
        <v>0</v>
      </c>
      <c r="L66" s="4">
        <f t="shared" si="10"/>
        <v>0</v>
      </c>
      <c r="M66" s="4">
        <f t="shared" si="11"/>
        <v>190.63</v>
      </c>
      <c r="N66" s="4">
        <f t="shared" si="13"/>
        <v>781.53909090909087</v>
      </c>
      <c r="O66">
        <f t="shared" si="14"/>
        <v>2</v>
      </c>
      <c r="P66">
        <f t="shared" si="15"/>
        <v>5</v>
      </c>
    </row>
    <row r="67" spans="1:16" x14ac:dyDescent="0.4">
      <c r="A67" s="2"/>
      <c r="B67" s="4"/>
      <c r="C67" s="1"/>
      <c r="D67">
        <v>29</v>
      </c>
      <c r="E67" s="2">
        <f t="shared" si="4"/>
        <v>42290</v>
      </c>
      <c r="F67" s="2">
        <f t="shared" si="12"/>
        <v>42296</v>
      </c>
      <c r="G67" s="4">
        <f t="shared" si="5"/>
        <v>190.63</v>
      </c>
      <c r="H67" s="4">
        <f t="shared" si="6"/>
        <v>190.63</v>
      </c>
      <c r="I67" s="4">
        <f t="shared" si="7"/>
        <v>190.63</v>
      </c>
      <c r="J67" s="4">
        <f t="shared" si="8"/>
        <v>190.63</v>
      </c>
      <c r="K67" s="4">
        <f t="shared" si="9"/>
        <v>0</v>
      </c>
      <c r="L67" s="4">
        <f t="shared" si="10"/>
        <v>0</v>
      </c>
      <c r="M67" s="4">
        <f t="shared" si="11"/>
        <v>190.63</v>
      </c>
      <c r="N67" s="4">
        <f t="shared" si="13"/>
        <v>953.15</v>
      </c>
      <c r="O67">
        <f t="shared" si="14"/>
        <v>2</v>
      </c>
      <c r="P67">
        <f t="shared" si="15"/>
        <v>5</v>
      </c>
    </row>
    <row r="68" spans="1:16" x14ac:dyDescent="0.4">
      <c r="A68" s="2"/>
      <c r="B68" s="4"/>
      <c r="C68" s="1"/>
      <c r="D68">
        <v>30</v>
      </c>
      <c r="E68" s="2">
        <f t="shared" si="4"/>
        <v>42297</v>
      </c>
      <c r="F68" s="2">
        <f t="shared" si="12"/>
        <v>42303</v>
      </c>
      <c r="G68" s="4">
        <f t="shared" si="5"/>
        <v>190.63</v>
      </c>
      <c r="H68" s="4">
        <f t="shared" si="6"/>
        <v>190.63</v>
      </c>
      <c r="I68" s="4">
        <f t="shared" si="7"/>
        <v>190.63</v>
      </c>
      <c r="J68" s="4">
        <f t="shared" si="8"/>
        <v>190.63</v>
      </c>
      <c r="K68" s="4">
        <f t="shared" si="9"/>
        <v>0</v>
      </c>
      <c r="L68" s="4">
        <f t="shared" si="10"/>
        <v>0</v>
      </c>
      <c r="M68" s="4">
        <f t="shared" si="11"/>
        <v>147.72727272727272</v>
      </c>
      <c r="N68" s="4">
        <f t="shared" si="13"/>
        <v>910.24727272727273</v>
      </c>
      <c r="O68">
        <f t="shared" si="14"/>
        <v>2</v>
      </c>
      <c r="P68">
        <f t="shared" si="15"/>
        <v>5</v>
      </c>
    </row>
    <row r="69" spans="1:16" x14ac:dyDescent="0.4">
      <c r="A69" s="2"/>
      <c r="B69" s="4"/>
      <c r="C69" s="1"/>
      <c r="D69">
        <v>31</v>
      </c>
      <c r="E69" s="2">
        <f t="shared" si="4"/>
        <v>42304</v>
      </c>
      <c r="F69" s="2">
        <f t="shared" si="12"/>
        <v>42310</v>
      </c>
      <c r="G69" s="4">
        <f t="shared" si="5"/>
        <v>147.72727272727272</v>
      </c>
      <c r="H69" s="4">
        <f t="shared" si="6"/>
        <v>147.72727272727272</v>
      </c>
      <c r="I69" s="4">
        <f t="shared" si="7"/>
        <v>147.72727272727272</v>
      </c>
      <c r="J69" s="4">
        <f t="shared" si="8"/>
        <v>147.72727272727272</v>
      </c>
      <c r="K69" s="4">
        <f t="shared" si="9"/>
        <v>0</v>
      </c>
      <c r="L69" s="4">
        <f t="shared" si="10"/>
        <v>0</v>
      </c>
      <c r="M69" s="4">
        <f t="shared" si="11"/>
        <v>147.72727272727272</v>
      </c>
      <c r="N69" s="4">
        <f t="shared" si="13"/>
        <v>738.63636363636363</v>
      </c>
      <c r="O69">
        <f t="shared" si="14"/>
        <v>2</v>
      </c>
      <c r="P69">
        <f t="shared" si="15"/>
        <v>5</v>
      </c>
    </row>
    <row r="70" spans="1:16" x14ac:dyDescent="0.4">
      <c r="A70" s="2"/>
      <c r="B70" s="4"/>
      <c r="C70" s="1"/>
      <c r="D70">
        <v>32</v>
      </c>
      <c r="E70" s="2">
        <f t="shared" si="4"/>
        <v>42311</v>
      </c>
      <c r="F70" s="2">
        <f t="shared" si="12"/>
        <v>42317</v>
      </c>
      <c r="G70" s="4">
        <f t="shared" si="5"/>
        <v>147.72727272727272</v>
      </c>
      <c r="H70" s="4">
        <f t="shared" si="6"/>
        <v>147.72727272727272</v>
      </c>
      <c r="I70" s="4">
        <f t="shared" si="7"/>
        <v>147.72727272727272</v>
      </c>
      <c r="J70" s="4">
        <f t="shared" si="8"/>
        <v>147.72727272727272</v>
      </c>
      <c r="K70" s="4">
        <f t="shared" si="9"/>
        <v>0</v>
      </c>
      <c r="L70" s="4">
        <f t="shared" si="10"/>
        <v>0</v>
      </c>
      <c r="M70" s="4">
        <f t="shared" si="11"/>
        <v>147.72727272727272</v>
      </c>
      <c r="N70" s="4">
        <f t="shared" si="13"/>
        <v>738.63636363636363</v>
      </c>
      <c r="O70">
        <f t="shared" si="14"/>
        <v>2</v>
      </c>
      <c r="P70">
        <f t="shared" si="15"/>
        <v>5</v>
      </c>
    </row>
    <row r="71" spans="1:16" x14ac:dyDescent="0.4">
      <c r="A71" s="2"/>
      <c r="B71" s="4"/>
      <c r="C71" s="1"/>
      <c r="D71">
        <v>33</v>
      </c>
      <c r="E71" s="2">
        <f t="shared" si="4"/>
        <v>42318</v>
      </c>
      <c r="F71" s="2">
        <f t="shared" si="12"/>
        <v>42324</v>
      </c>
      <c r="G71" s="4">
        <f t="shared" ref="G71:G90" si="16">IF(F71&gt;MAX($I$9:$I$34),0,IF(OR(TEXT(F71-6,"ddd")="Sun",TEXT(F71-6,"DDD")="Sat"),0,VLOOKUP($F71-6,payper2,4,TRUE)))</f>
        <v>147.72727272727272</v>
      </c>
      <c r="H71" s="4">
        <f t="shared" ref="H71:H90" si="17">IF(F71+1&gt;MAX($I$9:$I$34),0,IF(OR(TEXT(F71-5,"ddd")="Sun",TEXT(F71-5,"DDD")="Sat"),0,VLOOKUP($F71-5,payper2,4,TRUE)))</f>
        <v>147.72727272727272</v>
      </c>
      <c r="I71" s="4">
        <f t="shared" ref="I71:I90" si="18">IF(F71+2&gt;MAX($I$9:$I$34),0,IF(OR(TEXT(F71-4,"ddd")="Sun",TEXT(F71-4,"DDD")="Sat"),0,VLOOKUP($F71-4,payper2,4,TRUE)))</f>
        <v>147.72727272727272</v>
      </c>
      <c r="J71" s="4">
        <f t="shared" ref="J71:J90" si="19">IF(F71+3&gt;MAX($I$9:$I$34),0,IF(OR(TEXT(F71-3,"ddd")="Sun",TEXT(F71-3,"DDD")="Sat"),0,VLOOKUP($F71-3,payper2,4,TRUE)))</f>
        <v>147.72727272727272</v>
      </c>
      <c r="K71" s="4">
        <f t="shared" ref="K71:K90" si="20">IF(F71+4&gt;MAX($I$9:$I$34),0,IF(OR(TEXT(F71-2,"ddd")="Sun",TEXT(F71-2,"DDD")="Sat"),0,VLOOKUP($F71-2,payper2,4,TRUE)))</f>
        <v>0</v>
      </c>
      <c r="L71" s="4">
        <f t="shared" ref="L71:L90" si="21">IF(F71+5&gt;MAX($I$9:$I$34),0,IF(OR(TEXT(F71-1,"ddd")="Sun",TEXT(F71-1,"DDD")="Sat"),0,VLOOKUP($F71-1,payper2,4,TRUE)))</f>
        <v>0</v>
      </c>
      <c r="M71" s="4">
        <f t="shared" ref="M71:M90" si="22">IF(F71+6&gt;MAX($I$9:$I$34),0,IF(OR(TEXT(F71,"ddd")="Sun",TEXT(F71,"DDD")="Sat"),0,VLOOKUP($F71,payper2,4,TRUE)))</f>
        <v>147.72727272727272</v>
      </c>
      <c r="N71" s="4">
        <f t="shared" si="13"/>
        <v>738.63636363636363</v>
      </c>
      <c r="O71">
        <f t="shared" si="14"/>
        <v>2</v>
      </c>
      <c r="P71">
        <f t="shared" si="15"/>
        <v>5</v>
      </c>
    </row>
    <row r="72" spans="1:16" x14ac:dyDescent="0.4">
      <c r="A72" s="2"/>
      <c r="B72" s="4"/>
      <c r="C72" s="1"/>
      <c r="D72">
        <v>34</v>
      </c>
      <c r="E72" s="2">
        <f t="shared" si="4"/>
        <v>42325</v>
      </c>
      <c r="F72" s="2">
        <f t="shared" si="12"/>
        <v>42331</v>
      </c>
      <c r="G72" s="4">
        <f t="shared" si="16"/>
        <v>147.72727272727272</v>
      </c>
      <c r="H72" s="4">
        <f t="shared" si="17"/>
        <v>147.72727272727272</v>
      </c>
      <c r="I72" s="4">
        <f t="shared" si="18"/>
        <v>147.72727272727272</v>
      </c>
      <c r="J72" s="4">
        <f t="shared" si="19"/>
        <v>147.72727272727272</v>
      </c>
      <c r="K72" s="4">
        <f t="shared" si="20"/>
        <v>0</v>
      </c>
      <c r="L72" s="4">
        <f t="shared" si="21"/>
        <v>0</v>
      </c>
      <c r="M72" s="4">
        <f t="shared" si="22"/>
        <v>147.72727272727272</v>
      </c>
      <c r="N72" s="4">
        <f t="shared" si="13"/>
        <v>738.63636363636363</v>
      </c>
      <c r="O72">
        <f t="shared" si="14"/>
        <v>2</v>
      </c>
      <c r="P72">
        <f t="shared" si="15"/>
        <v>5</v>
      </c>
    </row>
    <row r="73" spans="1:16" x14ac:dyDescent="0.4">
      <c r="A73" s="2"/>
      <c r="B73" s="4"/>
      <c r="C73" s="1"/>
      <c r="D73">
        <v>35</v>
      </c>
      <c r="E73" s="2">
        <f t="shared" si="4"/>
        <v>42332</v>
      </c>
      <c r="F73" s="2">
        <f t="shared" si="12"/>
        <v>42338</v>
      </c>
      <c r="G73" s="4">
        <f t="shared" si="16"/>
        <v>147.72727272727272</v>
      </c>
      <c r="H73" s="4">
        <f t="shared" si="17"/>
        <v>147.72727272727272</v>
      </c>
      <c r="I73" s="4">
        <f t="shared" si="18"/>
        <v>147.72727272727272</v>
      </c>
      <c r="J73" s="4">
        <f t="shared" si="19"/>
        <v>147.72727272727272</v>
      </c>
      <c r="K73" s="4">
        <f t="shared" si="20"/>
        <v>0</v>
      </c>
      <c r="L73" s="4">
        <f t="shared" si="21"/>
        <v>0</v>
      </c>
      <c r="M73" s="4">
        <f t="shared" si="22"/>
        <v>147.72727272727272</v>
      </c>
      <c r="N73" s="4">
        <f t="shared" si="13"/>
        <v>738.63636363636363</v>
      </c>
      <c r="O73">
        <f t="shared" si="14"/>
        <v>2</v>
      </c>
      <c r="P73">
        <f t="shared" si="15"/>
        <v>5</v>
      </c>
    </row>
    <row r="74" spans="1:16" x14ac:dyDescent="0.4">
      <c r="A74" s="2"/>
      <c r="B74" s="4"/>
      <c r="C74" s="1"/>
      <c r="D74">
        <v>36</v>
      </c>
      <c r="E74" s="2">
        <f t="shared" si="4"/>
        <v>42339</v>
      </c>
      <c r="F74" s="2">
        <f t="shared" si="12"/>
        <v>42345</v>
      </c>
      <c r="G74" s="4">
        <f t="shared" si="16"/>
        <v>147.72727272727272</v>
      </c>
      <c r="H74" s="4">
        <f t="shared" si="17"/>
        <v>147.72727272727272</v>
      </c>
      <c r="I74" s="4">
        <f t="shared" si="18"/>
        <v>147.72727272727272</v>
      </c>
      <c r="J74" s="4">
        <f t="shared" si="19"/>
        <v>147.72727272727272</v>
      </c>
      <c r="K74" s="4">
        <f t="shared" si="20"/>
        <v>0</v>
      </c>
      <c r="L74" s="4">
        <f t="shared" si="21"/>
        <v>0</v>
      </c>
      <c r="M74" s="4">
        <f t="shared" si="22"/>
        <v>147.72727272727272</v>
      </c>
      <c r="N74" s="4">
        <f t="shared" si="13"/>
        <v>738.63636363636363</v>
      </c>
      <c r="O74">
        <f t="shared" si="14"/>
        <v>2</v>
      </c>
      <c r="P74">
        <f t="shared" si="15"/>
        <v>5</v>
      </c>
    </row>
    <row r="75" spans="1:16" x14ac:dyDescent="0.4">
      <c r="A75" s="2"/>
      <c r="B75" s="4"/>
      <c r="C75" s="1"/>
      <c r="D75">
        <v>37</v>
      </c>
      <c r="E75" s="2">
        <f t="shared" si="4"/>
        <v>42346</v>
      </c>
      <c r="F75" s="2">
        <f t="shared" si="12"/>
        <v>42352</v>
      </c>
      <c r="G75" s="4">
        <f t="shared" si="16"/>
        <v>147.72727272727272</v>
      </c>
      <c r="H75" s="4">
        <f t="shared" si="17"/>
        <v>147.72727272727272</v>
      </c>
      <c r="I75" s="4">
        <f t="shared" si="18"/>
        <v>147.72727272727272</v>
      </c>
      <c r="J75" s="4">
        <f t="shared" si="19"/>
        <v>147.72727272727272</v>
      </c>
      <c r="K75" s="4">
        <f t="shared" si="20"/>
        <v>0</v>
      </c>
      <c r="L75" s="4">
        <f t="shared" si="21"/>
        <v>0</v>
      </c>
      <c r="M75" s="4">
        <f t="shared" si="22"/>
        <v>147.72727272727272</v>
      </c>
      <c r="N75" s="4">
        <f t="shared" si="13"/>
        <v>738.63636363636363</v>
      </c>
      <c r="O75">
        <f t="shared" si="14"/>
        <v>2</v>
      </c>
      <c r="P75">
        <f t="shared" si="15"/>
        <v>5</v>
      </c>
    </row>
    <row r="76" spans="1:16" x14ac:dyDescent="0.4">
      <c r="A76" s="2"/>
      <c r="B76" s="4"/>
      <c r="C76" s="1"/>
      <c r="D76">
        <v>38</v>
      </c>
      <c r="E76" s="2">
        <f t="shared" si="4"/>
        <v>42353</v>
      </c>
      <c r="F76" s="2">
        <f t="shared" si="12"/>
        <v>42359</v>
      </c>
      <c r="G76" s="4">
        <f t="shared" si="16"/>
        <v>147.72727272727272</v>
      </c>
      <c r="H76" s="4">
        <f t="shared" si="17"/>
        <v>147.72727272727272</v>
      </c>
      <c r="I76" s="4">
        <f t="shared" si="18"/>
        <v>147.72727272727272</v>
      </c>
      <c r="J76" s="4">
        <f t="shared" si="19"/>
        <v>147.72727272727272</v>
      </c>
      <c r="K76" s="4">
        <f t="shared" si="20"/>
        <v>0</v>
      </c>
      <c r="L76" s="4">
        <f t="shared" si="21"/>
        <v>0</v>
      </c>
      <c r="M76" s="4">
        <f t="shared" si="22"/>
        <v>147.72727272727272</v>
      </c>
      <c r="N76" s="4">
        <f t="shared" si="13"/>
        <v>738.63636363636363</v>
      </c>
      <c r="O76">
        <f t="shared" si="14"/>
        <v>2</v>
      </c>
      <c r="P76">
        <f t="shared" si="15"/>
        <v>5</v>
      </c>
    </row>
    <row r="77" spans="1:16" x14ac:dyDescent="0.4">
      <c r="A77" s="2"/>
      <c r="B77" s="4"/>
      <c r="C77" s="1"/>
      <c r="D77">
        <v>39</v>
      </c>
      <c r="E77" s="2">
        <f t="shared" si="4"/>
        <v>42360</v>
      </c>
      <c r="F77" s="2">
        <f t="shared" si="12"/>
        <v>42366</v>
      </c>
      <c r="G77" s="4">
        <f t="shared" si="16"/>
        <v>147.72727272727272</v>
      </c>
      <c r="H77" s="4">
        <f t="shared" si="17"/>
        <v>147.72727272727272</v>
      </c>
      <c r="I77" s="4">
        <f t="shared" si="18"/>
        <v>147.72727272727272</v>
      </c>
      <c r="J77" s="4">
        <f t="shared" si="19"/>
        <v>147.72727272727272</v>
      </c>
      <c r="K77" s="4">
        <f t="shared" si="20"/>
        <v>0</v>
      </c>
      <c r="L77" s="4">
        <f t="shared" si="21"/>
        <v>0</v>
      </c>
      <c r="M77" s="4">
        <f t="shared" si="22"/>
        <v>147.72727272727272</v>
      </c>
      <c r="N77" s="4">
        <f t="shared" si="13"/>
        <v>738.63636363636363</v>
      </c>
      <c r="O77">
        <f t="shared" si="14"/>
        <v>2</v>
      </c>
      <c r="P77">
        <f t="shared" si="15"/>
        <v>5</v>
      </c>
    </row>
    <row r="78" spans="1:16" x14ac:dyDescent="0.4">
      <c r="A78" s="2"/>
      <c r="B78" s="4"/>
      <c r="C78" s="1"/>
      <c r="D78">
        <v>40</v>
      </c>
      <c r="E78" s="2">
        <f t="shared" si="4"/>
        <v>42367</v>
      </c>
      <c r="F78" s="2">
        <f t="shared" si="12"/>
        <v>42373</v>
      </c>
      <c r="G78" s="4">
        <f t="shared" si="16"/>
        <v>147.72727272727272</v>
      </c>
      <c r="H78" s="4">
        <f t="shared" si="17"/>
        <v>147.72727272727272</v>
      </c>
      <c r="I78" s="4">
        <f t="shared" si="18"/>
        <v>147.72727272727272</v>
      </c>
      <c r="J78" s="4">
        <f t="shared" si="19"/>
        <v>147.72727272727272</v>
      </c>
      <c r="K78" s="4">
        <f t="shared" si="20"/>
        <v>0</v>
      </c>
      <c r="L78" s="4">
        <f t="shared" si="21"/>
        <v>0</v>
      </c>
      <c r="M78" s="4">
        <f t="shared" si="22"/>
        <v>147.72727272727272</v>
      </c>
      <c r="N78" s="4">
        <f t="shared" si="13"/>
        <v>738.63636363636363</v>
      </c>
      <c r="O78">
        <f t="shared" si="14"/>
        <v>2</v>
      </c>
      <c r="P78">
        <f t="shared" si="15"/>
        <v>5</v>
      </c>
    </row>
    <row r="79" spans="1:16" x14ac:dyDescent="0.4">
      <c r="A79" s="2"/>
      <c r="B79" s="4"/>
      <c r="C79" s="1"/>
      <c r="D79">
        <v>41</v>
      </c>
      <c r="E79" s="2">
        <f t="shared" si="4"/>
        <v>42374</v>
      </c>
      <c r="F79" s="2">
        <f t="shared" si="12"/>
        <v>42380</v>
      </c>
      <c r="G79" s="4">
        <f t="shared" si="16"/>
        <v>147.72727272727272</v>
      </c>
      <c r="H79" s="4">
        <f t="shared" si="17"/>
        <v>147.72727272727272</v>
      </c>
      <c r="I79" s="4">
        <f t="shared" si="18"/>
        <v>147.72727272727272</v>
      </c>
      <c r="J79" s="4">
        <f t="shared" si="19"/>
        <v>147.72727272727272</v>
      </c>
      <c r="K79" s="4">
        <f t="shared" si="20"/>
        <v>0</v>
      </c>
      <c r="L79" s="4">
        <f t="shared" si="21"/>
        <v>0</v>
      </c>
      <c r="M79" s="4">
        <f t="shared" si="22"/>
        <v>162.5</v>
      </c>
      <c r="N79" s="4">
        <f t="shared" si="13"/>
        <v>753.40909090909088</v>
      </c>
      <c r="O79">
        <f t="shared" si="14"/>
        <v>2</v>
      </c>
      <c r="P79">
        <f t="shared" si="15"/>
        <v>5</v>
      </c>
    </row>
    <row r="80" spans="1:16" x14ac:dyDescent="0.4">
      <c r="A80" s="2"/>
      <c r="B80" s="4"/>
      <c r="C80" s="1"/>
      <c r="D80">
        <v>42</v>
      </c>
      <c r="E80" s="2">
        <f t="shared" si="4"/>
        <v>42381</v>
      </c>
      <c r="F80" s="2">
        <f t="shared" si="12"/>
        <v>42387</v>
      </c>
      <c r="G80" s="4">
        <f t="shared" si="16"/>
        <v>162.5</v>
      </c>
      <c r="H80" s="4">
        <f t="shared" si="17"/>
        <v>162.5</v>
      </c>
      <c r="I80" s="4">
        <f t="shared" si="18"/>
        <v>162.5</v>
      </c>
      <c r="J80" s="4">
        <f t="shared" si="19"/>
        <v>162.5</v>
      </c>
      <c r="K80" s="4">
        <f t="shared" si="20"/>
        <v>0</v>
      </c>
      <c r="L80" s="4">
        <f t="shared" si="21"/>
        <v>0</v>
      </c>
      <c r="M80" s="4">
        <f t="shared" si="22"/>
        <v>162.5</v>
      </c>
      <c r="N80" s="4">
        <f t="shared" si="13"/>
        <v>812.5</v>
      </c>
      <c r="O80">
        <f t="shared" si="14"/>
        <v>2</v>
      </c>
      <c r="P80">
        <f t="shared" si="15"/>
        <v>5</v>
      </c>
    </row>
    <row r="81" spans="1:16" x14ac:dyDescent="0.4">
      <c r="A81" s="2"/>
      <c r="B81" s="4"/>
      <c r="C81" s="1"/>
      <c r="D81">
        <v>43</v>
      </c>
      <c r="E81" s="2">
        <f t="shared" si="4"/>
        <v>42388</v>
      </c>
      <c r="F81" s="2">
        <f t="shared" si="12"/>
        <v>42394</v>
      </c>
      <c r="G81" s="4">
        <f t="shared" si="16"/>
        <v>162.5</v>
      </c>
      <c r="H81" s="4">
        <f t="shared" si="17"/>
        <v>162.5</v>
      </c>
      <c r="I81" s="4">
        <f t="shared" si="18"/>
        <v>162.5</v>
      </c>
      <c r="J81" s="4">
        <f t="shared" si="19"/>
        <v>162.5</v>
      </c>
      <c r="K81" s="4">
        <f t="shared" si="20"/>
        <v>0</v>
      </c>
      <c r="L81" s="4">
        <f t="shared" si="21"/>
        <v>0</v>
      </c>
      <c r="M81" s="4">
        <f t="shared" si="22"/>
        <v>135.41666666666666</v>
      </c>
      <c r="N81" s="4">
        <f t="shared" si="13"/>
        <v>785.41666666666663</v>
      </c>
      <c r="O81">
        <f t="shared" si="14"/>
        <v>2</v>
      </c>
      <c r="P81">
        <f t="shared" si="15"/>
        <v>5</v>
      </c>
    </row>
    <row r="82" spans="1:16" x14ac:dyDescent="0.4">
      <c r="A82" s="2"/>
      <c r="B82" s="4"/>
      <c r="C82" s="1"/>
      <c r="D82">
        <v>44</v>
      </c>
      <c r="E82" s="2">
        <f t="shared" si="4"/>
        <v>42395</v>
      </c>
      <c r="F82" s="2">
        <f t="shared" si="12"/>
        <v>42401</v>
      </c>
      <c r="G82" s="4">
        <f t="shared" si="16"/>
        <v>135.41666666666666</v>
      </c>
      <c r="H82" s="4">
        <f t="shared" si="17"/>
        <v>135.41666666666666</v>
      </c>
      <c r="I82" s="4">
        <f t="shared" si="18"/>
        <v>135.41666666666666</v>
      </c>
      <c r="J82" s="4">
        <f t="shared" si="19"/>
        <v>135.41666666666666</v>
      </c>
      <c r="K82" s="4">
        <f t="shared" si="20"/>
        <v>0</v>
      </c>
      <c r="L82" s="4">
        <f t="shared" si="21"/>
        <v>0</v>
      </c>
      <c r="M82" s="4">
        <f t="shared" si="22"/>
        <v>135.41666666666666</v>
      </c>
      <c r="N82" s="4">
        <f t="shared" si="13"/>
        <v>677.08333333333326</v>
      </c>
      <c r="O82">
        <f t="shared" si="14"/>
        <v>2</v>
      </c>
      <c r="P82">
        <f t="shared" si="15"/>
        <v>5</v>
      </c>
    </row>
    <row r="83" spans="1:16" x14ac:dyDescent="0.4">
      <c r="A83" s="2"/>
      <c r="B83" s="4"/>
      <c r="C83" s="1"/>
      <c r="D83">
        <v>45</v>
      </c>
      <c r="E83" s="2">
        <f t="shared" si="4"/>
        <v>42402</v>
      </c>
      <c r="F83" s="2">
        <f t="shared" si="12"/>
        <v>42408</v>
      </c>
      <c r="G83" s="4">
        <f t="shared" si="16"/>
        <v>135.41666666666666</v>
      </c>
      <c r="H83" s="4">
        <f t="shared" si="17"/>
        <v>135.41666666666666</v>
      </c>
      <c r="I83" s="4">
        <f t="shared" si="18"/>
        <v>135.41666666666666</v>
      </c>
      <c r="J83" s="4">
        <f t="shared" si="19"/>
        <v>135.41666666666666</v>
      </c>
      <c r="K83" s="4">
        <f t="shared" si="20"/>
        <v>0</v>
      </c>
      <c r="L83" s="4">
        <f t="shared" si="21"/>
        <v>0</v>
      </c>
      <c r="M83" s="4">
        <f t="shared" si="22"/>
        <v>135.41666666666666</v>
      </c>
      <c r="N83" s="4">
        <f t="shared" si="13"/>
        <v>677.08333333333326</v>
      </c>
      <c r="O83">
        <f t="shared" si="14"/>
        <v>2</v>
      </c>
      <c r="P83">
        <f t="shared" si="15"/>
        <v>5</v>
      </c>
    </row>
    <row r="84" spans="1:16" x14ac:dyDescent="0.4">
      <c r="A84" s="2"/>
      <c r="B84" s="4"/>
      <c r="C84" s="1"/>
      <c r="D84">
        <v>46</v>
      </c>
      <c r="E84" s="2">
        <f t="shared" si="4"/>
        <v>42409</v>
      </c>
      <c r="F84" s="2">
        <f t="shared" si="12"/>
        <v>42415</v>
      </c>
      <c r="G84" s="4">
        <f t="shared" si="16"/>
        <v>135.41666666666666</v>
      </c>
      <c r="H84" s="4">
        <f t="shared" si="17"/>
        <v>311.39272727272726</v>
      </c>
      <c r="I84" s="4">
        <f t="shared" si="18"/>
        <v>311.39272727272726</v>
      </c>
      <c r="J84" s="4">
        <f t="shared" si="19"/>
        <v>311.39272727272726</v>
      </c>
      <c r="K84" s="4">
        <f t="shared" si="20"/>
        <v>0</v>
      </c>
      <c r="L84" s="4">
        <f t="shared" si="21"/>
        <v>0</v>
      </c>
      <c r="M84" s="4">
        <f t="shared" si="22"/>
        <v>311.39272727272726</v>
      </c>
      <c r="N84" s="4">
        <f t="shared" si="13"/>
        <v>1380.9875757575755</v>
      </c>
      <c r="O84">
        <f t="shared" si="14"/>
        <v>2</v>
      </c>
      <c r="P84">
        <f t="shared" si="15"/>
        <v>5</v>
      </c>
    </row>
    <row r="85" spans="1:16" x14ac:dyDescent="0.4">
      <c r="A85" s="2"/>
      <c r="B85" s="4"/>
      <c r="C85" s="1"/>
      <c r="D85">
        <v>47</v>
      </c>
      <c r="E85" s="2">
        <f t="shared" si="4"/>
        <v>42416</v>
      </c>
      <c r="F85" s="2">
        <f t="shared" si="12"/>
        <v>42422</v>
      </c>
      <c r="G85" s="4">
        <f t="shared" si="16"/>
        <v>311.39272727272726</v>
      </c>
      <c r="H85" s="4">
        <f t="shared" si="17"/>
        <v>311.39272727272726</v>
      </c>
      <c r="I85" s="4">
        <f t="shared" si="18"/>
        <v>311.39272727272726</v>
      </c>
      <c r="J85" s="4">
        <f t="shared" si="19"/>
        <v>311.39272727272726</v>
      </c>
      <c r="K85" s="4">
        <f t="shared" si="20"/>
        <v>0</v>
      </c>
      <c r="L85" s="4">
        <f t="shared" si="21"/>
        <v>0</v>
      </c>
      <c r="M85" s="4">
        <f t="shared" si="22"/>
        <v>311.39272727272726</v>
      </c>
      <c r="N85" s="4">
        <f t="shared" si="13"/>
        <v>1556.9636363636364</v>
      </c>
      <c r="O85">
        <f t="shared" si="14"/>
        <v>2</v>
      </c>
      <c r="P85">
        <f t="shared" si="15"/>
        <v>5</v>
      </c>
    </row>
    <row r="86" spans="1:16" x14ac:dyDescent="0.4">
      <c r="A86" s="2"/>
      <c r="B86" s="4"/>
      <c r="C86" s="1"/>
      <c r="D86">
        <v>48</v>
      </c>
      <c r="E86" s="2">
        <f t="shared" si="4"/>
        <v>42423</v>
      </c>
      <c r="F86" s="2">
        <f t="shared" si="12"/>
        <v>42429</v>
      </c>
      <c r="G86" s="4">
        <f t="shared" si="16"/>
        <v>311.39272727272726</v>
      </c>
      <c r="H86" s="4">
        <f t="shared" si="17"/>
        <v>311.39272727272726</v>
      </c>
      <c r="I86" s="4">
        <f t="shared" si="18"/>
        <v>294.71099999999996</v>
      </c>
      <c r="J86" s="4">
        <f t="shared" si="19"/>
        <v>294.71099999999996</v>
      </c>
      <c r="K86" s="4">
        <f t="shared" si="20"/>
        <v>0</v>
      </c>
      <c r="L86" s="4">
        <f t="shared" si="21"/>
        <v>0</v>
      </c>
      <c r="M86" s="4">
        <f t="shared" si="22"/>
        <v>294.71099999999996</v>
      </c>
      <c r="N86" s="4">
        <f t="shared" si="13"/>
        <v>1506.9184545454546</v>
      </c>
      <c r="O86">
        <f t="shared" si="14"/>
        <v>2</v>
      </c>
      <c r="P86">
        <f t="shared" si="15"/>
        <v>5</v>
      </c>
    </row>
    <row r="87" spans="1:16" x14ac:dyDescent="0.4">
      <c r="A87" s="2"/>
      <c r="B87" s="4"/>
      <c r="C87" s="1"/>
      <c r="D87">
        <v>49</v>
      </c>
      <c r="E87" s="2">
        <f t="shared" si="4"/>
        <v>42430</v>
      </c>
      <c r="F87" s="2">
        <f t="shared" si="12"/>
        <v>42436</v>
      </c>
      <c r="G87" s="4">
        <f t="shared" si="16"/>
        <v>294.71099999999996</v>
      </c>
      <c r="H87" s="4">
        <f t="shared" si="17"/>
        <v>294.71099999999996</v>
      </c>
      <c r="I87" s="4">
        <f t="shared" si="18"/>
        <v>294.71099999999996</v>
      </c>
      <c r="J87" s="4">
        <f t="shared" si="19"/>
        <v>294.71099999999996</v>
      </c>
      <c r="K87" s="4">
        <f t="shared" si="20"/>
        <v>0</v>
      </c>
      <c r="L87" s="4">
        <f t="shared" si="21"/>
        <v>0</v>
      </c>
      <c r="M87" s="4">
        <f t="shared" si="22"/>
        <v>294.71099999999996</v>
      </c>
      <c r="N87" s="4">
        <f t="shared" si="13"/>
        <v>1473.5549999999998</v>
      </c>
      <c r="O87">
        <f t="shared" si="14"/>
        <v>2</v>
      </c>
      <c r="P87">
        <f t="shared" si="15"/>
        <v>5</v>
      </c>
    </row>
    <row r="88" spans="1:16" x14ac:dyDescent="0.4">
      <c r="A88" s="2"/>
      <c r="B88" s="4"/>
      <c r="C88" s="1"/>
      <c r="D88">
        <v>50</v>
      </c>
      <c r="E88" s="2">
        <f t="shared" si="4"/>
        <v>42437</v>
      </c>
      <c r="F88" s="2">
        <f t="shared" si="12"/>
        <v>42443</v>
      </c>
      <c r="G88" s="4">
        <f t="shared" si="16"/>
        <v>294.71099999999996</v>
      </c>
      <c r="H88" s="4">
        <f t="shared" si="17"/>
        <v>294.71099999999996</v>
      </c>
      <c r="I88" s="4">
        <f t="shared" si="18"/>
        <v>150.28454545454545</v>
      </c>
      <c r="J88" s="4">
        <f t="shared" si="19"/>
        <v>150.28454545454545</v>
      </c>
      <c r="K88" s="4">
        <f t="shared" si="20"/>
        <v>0</v>
      </c>
      <c r="L88" s="4">
        <f t="shared" si="21"/>
        <v>0</v>
      </c>
      <c r="M88" s="4">
        <f t="shared" si="22"/>
        <v>150.28454545454545</v>
      </c>
      <c r="N88" s="4">
        <f t="shared" si="13"/>
        <v>1040.2756363636363</v>
      </c>
      <c r="O88">
        <f t="shared" si="14"/>
        <v>2</v>
      </c>
      <c r="P88">
        <f t="shared" si="15"/>
        <v>5</v>
      </c>
    </row>
    <row r="89" spans="1:16" x14ac:dyDescent="0.4">
      <c r="A89" s="2"/>
      <c r="B89" s="4"/>
      <c r="C89" s="1"/>
      <c r="D89">
        <v>51</v>
      </c>
      <c r="E89" s="2">
        <f t="shared" si="4"/>
        <v>42444</v>
      </c>
      <c r="F89" s="2">
        <f t="shared" si="12"/>
        <v>42450</v>
      </c>
      <c r="G89" s="4">
        <f t="shared" si="16"/>
        <v>150.28454545454545</v>
      </c>
      <c r="H89" s="4">
        <f t="shared" si="17"/>
        <v>150.28454545454545</v>
      </c>
      <c r="I89" s="4">
        <f t="shared" si="18"/>
        <v>150.28454545454545</v>
      </c>
      <c r="J89" s="4">
        <f t="shared" si="19"/>
        <v>150.28454545454545</v>
      </c>
      <c r="K89" s="4">
        <f t="shared" si="20"/>
        <v>0</v>
      </c>
      <c r="L89" s="4">
        <f t="shared" si="21"/>
        <v>0</v>
      </c>
      <c r="M89" s="4">
        <f t="shared" si="22"/>
        <v>150.28454545454545</v>
      </c>
      <c r="N89" s="4">
        <f t="shared" si="13"/>
        <v>751.42272727272723</v>
      </c>
      <c r="O89">
        <f t="shared" si="14"/>
        <v>2</v>
      </c>
      <c r="P89">
        <f t="shared" si="15"/>
        <v>5</v>
      </c>
    </row>
    <row r="90" spans="1:16" x14ac:dyDescent="0.4">
      <c r="A90" s="2"/>
      <c r="B90" s="4"/>
      <c r="C90" s="1"/>
      <c r="D90">
        <v>52</v>
      </c>
      <c r="E90" s="2">
        <f>F90-6</f>
        <v>42451</v>
      </c>
      <c r="F90" s="2">
        <f>C4-1</f>
        <v>42457</v>
      </c>
      <c r="G90" s="4">
        <f t="shared" si="16"/>
        <v>150.28454545454545</v>
      </c>
      <c r="H90" s="4">
        <f t="shared" si="17"/>
        <v>150.28454545454545</v>
      </c>
      <c r="I90" s="4">
        <f t="shared" si="18"/>
        <v>150.28454545454545</v>
      </c>
      <c r="J90" s="4">
        <f t="shared" si="19"/>
        <v>147.72727272727272</v>
      </c>
      <c r="K90" s="4">
        <f t="shared" si="20"/>
        <v>0</v>
      </c>
      <c r="L90" s="4">
        <f t="shared" si="21"/>
        <v>0</v>
      </c>
      <c r="M90" s="4">
        <f t="shared" si="22"/>
        <v>147.72727272727272</v>
      </c>
      <c r="N90" s="4">
        <f t="shared" si="13"/>
        <v>746.30818181818188</v>
      </c>
      <c r="O90">
        <f t="shared" si="14"/>
        <v>2</v>
      </c>
      <c r="P90">
        <f t="shared" si="15"/>
        <v>5</v>
      </c>
    </row>
    <row r="91" spans="1:16" x14ac:dyDescent="0.4">
      <c r="A91" s="2"/>
      <c r="B91" s="4"/>
      <c r="C91" s="1"/>
      <c r="D91" s="1"/>
      <c r="H91" s="3"/>
      <c r="I91" s="2"/>
      <c r="M91" s="4"/>
    </row>
    <row r="92" spans="1:16" x14ac:dyDescent="0.4">
      <c r="A92" s="2"/>
      <c r="B92" s="4"/>
      <c r="C92" s="1"/>
      <c r="D92" s="1"/>
      <c r="H92" s="3"/>
      <c r="I92" s="2"/>
      <c r="M92" s="4"/>
      <c r="N92" s="4">
        <f>SUM(N39:N91)</f>
        <v>23227.314545454548</v>
      </c>
      <c r="P92">
        <f>SUM(P39:P91)</f>
        <v>132</v>
      </c>
    </row>
    <row r="93" spans="1:16" x14ac:dyDescent="0.4">
      <c r="A93" s="2"/>
      <c r="B93" s="4"/>
      <c r="C93" s="1"/>
      <c r="D93" s="1"/>
      <c r="H93" s="3"/>
      <c r="I93" s="2"/>
      <c r="M93" s="4"/>
    </row>
    <row r="94" spans="1:16" x14ac:dyDescent="0.4">
      <c r="A94" s="119" t="s">
        <v>81</v>
      </c>
      <c r="B94" s="120"/>
      <c r="C94" s="120"/>
      <c r="D94" s="1"/>
      <c r="H94" s="3"/>
      <c r="I94" s="2"/>
      <c r="M94" s="4" t="s">
        <v>59</v>
      </c>
      <c r="N94" s="7">
        <f>52-(COUNTIF(N39:N90,0))</f>
        <v>27</v>
      </c>
    </row>
  </sheetData>
  <sheetProtection algorithmName="SHA-512" hashValue="ONy1xVaqXzXWA4N+DKhDXUOc8vBml3H0iX3VfzfCCQX6T/f7u9K1YzGR7AWfcwDMPZ36hgUIgyTDNALXOvULmw==" saltValue="jN4LP9QQ/O9feLhHf/py1g==" spinCount="100000" sheet="1" objects="1" scenarios="1"/>
  <mergeCells count="2">
    <mergeCell ref="H7:I7"/>
    <mergeCell ref="A94:C9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VWC 7A</vt:lpstr>
      <vt:lpstr>Fill In Worksheet</vt:lpstr>
      <vt:lpstr>payper</vt:lpstr>
      <vt:lpstr>payper2</vt:lpstr>
      <vt:lpstr>weekrate</vt:lpstr>
      <vt:lpstr>weekrate2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 L. George</dc:creator>
  <cp:lastModifiedBy>McGill, Cathy (DOA)</cp:lastModifiedBy>
  <cp:lastPrinted>2016-10-04T12:41:25Z</cp:lastPrinted>
  <dcterms:created xsi:type="dcterms:W3CDTF">2012-04-12T14:34:20Z</dcterms:created>
  <dcterms:modified xsi:type="dcterms:W3CDTF">2023-11-22T15:59:40Z</dcterms:modified>
</cp:coreProperties>
</file>